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150" activeTab="0"/>
  </bookViews>
  <sheets>
    <sheet name="現金收支概況表" sheetId="1" r:id="rId1"/>
    <sheet name="基金來源.用途及餘絀表" sheetId="2" r:id="rId2"/>
    <sheet name="基金來源明細表" sheetId="3" r:id="rId3"/>
    <sheet name="基金用途明細表" sheetId="4" r:id="rId4"/>
    <sheet name="現金流量決算表" sheetId="5" r:id="rId5"/>
    <sheet name="平衡表" sheetId="6" r:id="rId6"/>
  </sheets>
  <definedNames>
    <definedName name="_xlnm.Print_Titles" localSheetId="5">'平衡表'!$1:$3</definedName>
    <definedName name="_xlnm.Print_Titles" localSheetId="3">'基金用途明細表'!$1:$3</definedName>
    <definedName name="_xlnm.Print_Titles" localSheetId="0">'現金收支概況表'!$1:$3</definedName>
  </definedNames>
  <calcPr fullCalcOnLoad="1"/>
</workbook>
</file>

<file path=xl/comments1.xml><?xml version="1.0" encoding="utf-8"?>
<comments xmlns="http://schemas.openxmlformats.org/spreadsheetml/2006/main">
  <authors>
    <author>Ouk</author>
  </authors>
  <commentList>
    <comment ref="B14" authorId="0">
      <text>
        <r>
          <rPr>
            <b/>
            <sz val="9"/>
            <rFont val="新細明體"/>
            <family val="1"/>
          </rPr>
          <t>Ouk:</t>
        </r>
        <r>
          <rPr>
            <sz val="9"/>
            <rFont val="新細明體"/>
            <family val="1"/>
          </rPr>
          <t xml:space="preserve">
填經常門部分</t>
        </r>
      </text>
    </comment>
  </commentList>
</comments>
</file>

<file path=xl/sharedStrings.xml><?xml version="1.0" encoding="utf-8"?>
<sst xmlns="http://schemas.openxmlformats.org/spreadsheetml/2006/main" count="221" uniqueCount="159">
  <si>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</si>
  <si>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</si>
  <si>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</si>
  <si>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</si>
  <si>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</si>
  <si>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</si>
  <si>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</si>
  <si>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</si>
  <si>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</si>
  <si>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</si>
  <si>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</si>
  <si>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</si>
  <si>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</si>
  <si>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</si>
  <si>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</si>
  <si>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</si>
  <si>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</si>
  <si>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</si>
  <si>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什項負債</t>
  </si>
  <si>
    <t>預付款項</t>
  </si>
  <si>
    <t>基金長期投資及應收款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</si>
  <si>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</si>
  <si>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</si>
  <si>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</si>
  <si>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</si>
  <si>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</si>
  <si>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</si>
  <si>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</si>
  <si>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</si>
  <si>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</si>
  <si>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</si>
  <si>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</si>
  <si>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</si>
  <si>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</si>
  <si>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</si>
  <si>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</si>
  <si>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</si>
  <si>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</si>
  <si>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</si>
  <si>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</si>
  <si>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</si>
  <si>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</si>
  <si>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</si>
  <si>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</si>
  <si>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</si>
  <si>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</si>
  <si>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一般建築及設備</t>
  </si>
  <si>
    <t>行政管理</t>
  </si>
  <si>
    <t>教學收入</t>
  </si>
  <si>
    <t>學雜費收入</t>
  </si>
  <si>
    <t>建教合作收入</t>
  </si>
  <si>
    <t>推廣教育收入</t>
  </si>
  <si>
    <t>財產收入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</si>
  <si>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</si>
  <si>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</si>
  <si>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</si>
  <si>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</si>
  <si>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</si>
  <si>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</si>
  <si>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</si>
  <si>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</si>
  <si>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</si>
  <si>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</si>
  <si>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</si>
  <si>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購建資產計畫</t>
  </si>
  <si>
    <t>一般行政</t>
  </si>
  <si>
    <t>基金用途</t>
  </si>
  <si>
    <t>合      計</t>
  </si>
  <si>
    <t>合    計</t>
  </si>
  <si>
    <t>材料及用品費</t>
  </si>
  <si>
    <t>購建固定及無形資產</t>
  </si>
  <si>
    <t>合      計</t>
  </si>
  <si>
    <t>資產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</si>
  <si>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</si>
  <si>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</si>
  <si>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</si>
  <si>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項                   目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</si>
  <si>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</si>
  <si>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</si>
  <si>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</si>
  <si>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</si>
  <si>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</si>
  <si>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</si>
  <si>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租金收入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</si>
  <si>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</si>
  <si>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</si>
  <si>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</si>
  <si>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</si>
  <si>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</si>
  <si>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</si>
  <si>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</si>
  <si>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經常門現金支出</t>
  </si>
  <si>
    <t>教學支出</t>
  </si>
  <si>
    <t>教學研究及訓輔支出</t>
  </si>
  <si>
    <t>建教合作支出</t>
  </si>
  <si>
    <t>推廣教育支出</t>
  </si>
  <si>
    <t>其他教學及活動支出</t>
  </si>
  <si>
    <t>一般行政</t>
  </si>
  <si>
    <t>行政管理</t>
  </si>
  <si>
    <t>經常門現金餘絀</t>
  </si>
  <si>
    <t>資本門現金收入</t>
  </si>
  <si>
    <t xml:space="preserve">    市庫撥款增置固定資產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</si>
  <si>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</si>
  <si>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</si>
  <si>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</si>
  <si>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>購置動產及其他資產現金支出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</si>
  <si>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</si>
  <si>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</si>
  <si>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</si>
  <si>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</si>
  <si>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</si>
  <si>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>本期現金餘絀</t>
  </si>
  <si>
    <t>本期自由現金餘絀</t>
  </si>
  <si>
    <t xml:space="preserve">    平   衡   表</t>
  </si>
  <si>
    <t xml:space="preserve">                基金用途明細表</t>
  </si>
  <si>
    <t xml:space="preserve">              現 金 收 支 概 況 表</t>
  </si>
  <si>
    <t xml:space="preserve">            基金來源、用途及餘絀表</t>
  </si>
  <si>
    <t xml:space="preserve">              基 金 來 源 明 細表</t>
  </si>
  <si>
    <t xml:space="preserve">    政府其他撥款增置固定資產</t>
  </si>
  <si>
    <t xml:space="preserve">    自有財源增置固定資產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</si>
  <si>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</si>
  <si>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</si>
  <si>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</si>
  <si>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</si>
  <si>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業務活動之淨現金流入（流出－）</t>
  </si>
  <si>
    <t>其他活動之淨現金流入（流出－）</t>
  </si>
  <si>
    <t xml:space="preserve">    政府其他撥款增置無形資產</t>
  </si>
  <si>
    <t>應收預收項目調整增（減）數</t>
  </si>
  <si>
    <t>預收款項淨增（淨減－）數</t>
  </si>
  <si>
    <t>應收款項淨減（淨增－）數</t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</si>
  <si>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</si>
  <si>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</si>
  <si>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</si>
  <si>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高雄市立空中大學</t>
  </si>
  <si>
    <t>高雄市立空中大學</t>
  </si>
  <si>
    <r>
      <t xml:space="preserve">               現金流量決算表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</si>
  <si>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>101年度</t>
  </si>
  <si>
    <t>資產使用及權利金收入</t>
  </si>
  <si>
    <t>資產使用及權利金收入</t>
  </si>
  <si>
    <t>101年度</t>
  </si>
  <si>
    <t>占基金
來源%</t>
  </si>
  <si>
    <t>101年度</t>
  </si>
  <si>
    <r>
      <t>占基金
來源</t>
    </r>
    <r>
      <rPr>
        <sz val="12"/>
        <rFont val="Times New Roman"/>
        <family val="1"/>
      </rPr>
      <t>%</t>
    </r>
  </si>
  <si>
    <t>102年度</t>
  </si>
  <si>
    <t>解繳市庫</t>
  </si>
  <si>
    <t>會費、捐助、補助、分攤、救濟與交流活動費</t>
  </si>
  <si>
    <t>租金、償債與利息</t>
  </si>
  <si>
    <t>稅捐、規費(強制費)與繳庫</t>
  </si>
  <si>
    <t>　解繳市庫</t>
  </si>
  <si>
    <t>基金餘額</t>
  </si>
  <si>
    <r>
      <t>備註：(1)本年度信託代理與保證之或有資產或負債各</t>
    </r>
    <r>
      <rPr>
        <sz val="12"/>
        <color indexed="10"/>
        <rFont val="標楷體"/>
        <family val="4"/>
      </rPr>
      <t>有15,462,215元。</t>
    </r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</si>
  <si>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有16,962,404元。</t>
    </r>
  </si>
  <si>
    <t>準備金淨減(淨增－)</t>
  </si>
  <si>
    <t xml:space="preserve">    擴充改良房屋建築及設備</t>
  </si>
  <si>
    <t xml:space="preserve">    購置機械及設備</t>
  </si>
  <si>
    <t xml:space="preserve">    購置交通及運輸設備</t>
  </si>
  <si>
    <t xml:space="preserve">    購置雜項設備</t>
  </si>
  <si>
    <t xml:space="preserve">    購置電腦軟體</t>
  </si>
  <si>
    <t>其他資產淨減(淨增－)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</si>
</sst>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b/>
      <sz val="16"/>
      <color indexed="12"/>
      <name val="標楷體"/>
      <family val="4"/>
    </font>
    <font>
      <b/>
      <sz val="9"/>
      <name val="新細明體"/>
      <family val="1"/>
    </font>
    <font>
      <b/>
      <sz val="20"/>
      <color indexed="1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185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85" fontId="11" fillId="0" borderId="8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0" fontId="12" fillId="0" borderId="2" xfId="0" applyFont="1" applyBorder="1" applyAlignment="1">
      <alignment horizontal="left" indent="2"/>
    </xf>
    <xf numFmtId="0" fontId="12" fillId="0" borderId="2" xfId="0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176" fontId="14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16" fillId="0" borderId="11" xfId="0" applyFont="1" applyBorder="1" applyAlignment="1">
      <alignment vertical="center"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17" xfId="0" applyFont="1" applyBorder="1" applyAlignment="1">
      <alignment horizontal="center" wrapText="1"/>
    </xf>
    <xf numFmtId="178" fontId="4" fillId="0" borderId="4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84" fontId="10" fillId="0" borderId="11" xfId="0" applyNumberFormat="1" applyFont="1" applyBorder="1" applyAlignment="1">
      <alignment vertical="center"/>
    </xf>
    <xf numFmtId="184" fontId="1" fillId="0" borderId="5" xfId="0" applyNumberFormat="1" applyFont="1" applyBorder="1" applyAlignment="1">
      <alignment horizontal="center" wrapText="1"/>
    </xf>
    <xf numFmtId="184" fontId="1" fillId="0" borderId="0" xfId="0" applyNumberFormat="1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 wrapText="1"/>
    </xf>
    <xf numFmtId="184" fontId="1" fillId="0" borderId="13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77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77" fontId="1" fillId="0" borderId="4" xfId="15" applyNumberFormat="1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18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5">
      <selection activeCell="A63" sqref="A63:IV63"/>
    </sheetView>
  </sheetViews>
  <sheetFormatPr defaultColWidth="9.00390625" defaultRowHeight="16.5"/>
  <cols>
    <col min="1" max="1" width="32.75390625" style="1" customWidth="1"/>
    <col min="2" max="2" width="18.625" style="61" customWidth="1"/>
    <col min="3" max="3" width="10.625" style="61" customWidth="1"/>
    <col min="4" max="4" width="18.625" style="61" customWidth="1"/>
    <col min="5" max="5" width="10.625" style="61" customWidth="1"/>
    <col min="6" max="6" width="8.875" style="1" customWidth="1"/>
    <col min="7" max="7" width="16.75390625" style="1" customWidth="1"/>
    <col min="8" max="16384" width="8.875" style="1" customWidth="1"/>
  </cols>
  <sheetData>
    <row r="1" spans="1:5" ht="24.75" customHeight="1">
      <c r="A1" s="81" t="s">
        <v>133</v>
      </c>
      <c r="B1" s="81"/>
      <c r="C1" s="81"/>
      <c r="D1" s="81"/>
      <c r="E1" s="81"/>
    </row>
    <row r="2" spans="1:5" ht="24.75" customHeight="1" thickBot="1">
      <c r="A2" s="36" t="s">
        <v>115</v>
      </c>
      <c r="C2" s="62"/>
      <c r="E2" s="62"/>
    </row>
    <row r="3" spans="1:5" s="2" customFormat="1" ht="33">
      <c r="A3" s="18" t="s">
        <v>76</v>
      </c>
      <c r="B3" s="17" t="s">
        <v>143</v>
      </c>
      <c r="C3" s="16" t="s">
        <v>140</v>
      </c>
      <c r="D3" s="17" t="s">
        <v>139</v>
      </c>
      <c r="E3" s="16" t="s">
        <v>140</v>
      </c>
    </row>
    <row r="4" spans="1:5" ht="19.5" customHeight="1">
      <c r="A4" s="6" t="s">
        <v>77</v>
      </c>
      <c r="B4" s="49">
        <f>B5+B9+B13+B16+B19</f>
        <v>132276574</v>
      </c>
      <c r="C4" s="53">
        <f>B4/(B4+B35)*100</f>
        <v>97.93507707596903</v>
      </c>
      <c r="D4" s="49">
        <f>D5+D9+D13+D16+D19</f>
        <v>141495553</v>
      </c>
      <c r="E4" s="53">
        <f>D4/(D4+D35)*100</f>
        <v>97.4718520171242</v>
      </c>
    </row>
    <row r="5" spans="1:7" ht="19.5" customHeight="1">
      <c r="A5" s="12" t="s">
        <v>78</v>
      </c>
      <c r="B5" s="38">
        <f>SUM(B6:B8)</f>
        <v>59042210</v>
      </c>
      <c r="C5" s="53">
        <f>B5/(B4+B35)*100</f>
        <v>43.7137371511115</v>
      </c>
      <c r="D5" s="38">
        <f>SUM(D6:D8)</f>
        <v>58792744</v>
      </c>
      <c r="E5" s="53">
        <f>D5/(D4+D35)*100</f>
        <v>40.50047878782923</v>
      </c>
      <c r="G5" s="4"/>
    </row>
    <row r="6" spans="1:5" ht="19.5" customHeight="1">
      <c r="A6" s="10" t="s">
        <v>79</v>
      </c>
      <c r="B6" s="38">
        <f>'基金來源.用途及餘絀表'!B6</f>
        <v>54224902</v>
      </c>
      <c r="C6" s="53">
        <f>B6/(B4+B35)*100</f>
        <v>40.1470932926254</v>
      </c>
      <c r="D6" s="38">
        <v>55706445</v>
      </c>
      <c r="E6" s="53">
        <f>D6/(D4+D35)*100</f>
        <v>38.37442413077157</v>
      </c>
    </row>
    <row r="7" spans="1:5" ht="19.5" customHeight="1">
      <c r="A7" s="10" t="s">
        <v>80</v>
      </c>
      <c r="B7" s="38">
        <f>'基金來源.用途及餘絀表'!B7</f>
        <v>30886</v>
      </c>
      <c r="C7" s="53">
        <f>B7/(B4+B35)*100</f>
        <v>0.022867411054722203</v>
      </c>
      <c r="D7" s="38">
        <v>253264</v>
      </c>
      <c r="E7" s="53">
        <f>D7/(D4+D35)*100</f>
        <v>0.17446563235287643</v>
      </c>
    </row>
    <row r="8" spans="1:5" ht="19.5" customHeight="1">
      <c r="A8" s="10" t="s">
        <v>81</v>
      </c>
      <c r="B8" s="38">
        <f>'基金來源.用途及餘絀表'!B8</f>
        <v>4786422</v>
      </c>
      <c r="C8" s="53">
        <f>B8/(B4+B35)*100</f>
        <v>3.5437764474313784</v>
      </c>
      <c r="D8" s="38">
        <v>2833035</v>
      </c>
      <c r="E8" s="53">
        <f>D8/(D4+D35)*100</f>
        <v>1.9515890247047796</v>
      </c>
    </row>
    <row r="9" spans="1:5" ht="19.5" customHeight="1">
      <c r="A9" s="12" t="s">
        <v>82</v>
      </c>
      <c r="B9" s="38">
        <f>SUM(B10:B12)</f>
        <v>2893495</v>
      </c>
      <c r="C9" s="53">
        <f>B9/(B4+B35)*100</f>
        <v>2.1422890484291726</v>
      </c>
      <c r="D9" s="38">
        <f>SUM(D10:D12)</f>
        <v>2401950</v>
      </c>
      <c r="E9" s="53">
        <f>D9/(D4+D35)*100</f>
        <v>1.654628078329299</v>
      </c>
    </row>
    <row r="10" spans="1:5" ht="19.5" customHeight="1">
      <c r="A10" s="10" t="s">
        <v>83</v>
      </c>
      <c r="B10" s="38">
        <f>'基金來源.用途及餘絀表'!B10</f>
        <v>120000</v>
      </c>
      <c r="C10" s="53">
        <f>B10/(B4+B35)*100</f>
        <v>0.08884573355457698</v>
      </c>
      <c r="D10" s="38">
        <v>120000</v>
      </c>
      <c r="E10" s="53">
        <f>D10/(D4+D35)*100</f>
        <v>0.082664239222097</v>
      </c>
    </row>
    <row r="11" spans="1:5" ht="19.5" customHeight="1">
      <c r="A11" s="10" t="s">
        <v>138</v>
      </c>
      <c r="B11" s="38">
        <f>'基金來源.用途及餘絀表'!B11</f>
        <v>2763900</v>
      </c>
      <c r="C11" s="53">
        <f>B11/(B4+B35)*100</f>
        <v>2.046339358095794</v>
      </c>
      <c r="D11" s="38">
        <v>2274596</v>
      </c>
      <c r="E11" s="53">
        <f>D11/(D4+D35)*100</f>
        <v>1.5668978989802078</v>
      </c>
    </row>
    <row r="12" spans="1:5" ht="19.5" customHeight="1">
      <c r="A12" s="10" t="s">
        <v>84</v>
      </c>
      <c r="B12" s="38">
        <f>'基金來源.用途及餘絀表'!B12</f>
        <v>9595</v>
      </c>
      <c r="C12" s="53">
        <f>B12/(B4+B35)*100</f>
        <v>0.007103956778801384</v>
      </c>
      <c r="D12" s="38">
        <v>7354</v>
      </c>
      <c r="E12" s="53">
        <f>D12/(D4+D35)*100</f>
        <v>0.005065940126994178</v>
      </c>
    </row>
    <row r="13" spans="1:5" ht="19.5" customHeight="1">
      <c r="A13" s="12" t="s">
        <v>85</v>
      </c>
      <c r="B13" s="38">
        <f>SUM(B14:B15)</f>
        <v>69447334</v>
      </c>
      <c r="C13" s="53">
        <f>B13/(B4+B35)*100</f>
        <v>51.41749443866429</v>
      </c>
      <c r="D13" s="38">
        <f>SUM(D14:D15)</f>
        <v>69949553</v>
      </c>
      <c r="E13" s="53">
        <f>D13/(D4+D35)*100</f>
        <v>48.1860548555896</v>
      </c>
    </row>
    <row r="14" spans="1:5" ht="19.5" customHeight="1">
      <c r="A14" s="10" t="s">
        <v>86</v>
      </c>
      <c r="B14" s="38">
        <v>67419000</v>
      </c>
      <c r="C14" s="53">
        <f>B14/(B4+B35)*100</f>
        <v>49.91575425430021</v>
      </c>
      <c r="D14" s="38">
        <v>69112000</v>
      </c>
      <c r="E14" s="53">
        <f>D14/(D4+D35)*100</f>
        <v>47.609090842646395</v>
      </c>
    </row>
    <row r="15" spans="1:5" ht="19.5" customHeight="1">
      <c r="A15" s="10" t="s">
        <v>87</v>
      </c>
      <c r="B15" s="38">
        <f>'基金來源.用途及餘絀表'!B15</f>
        <v>2028334</v>
      </c>
      <c r="C15" s="53">
        <f>B15/(B4+B35)*100</f>
        <v>1.5017401843640779</v>
      </c>
      <c r="D15" s="38">
        <v>837553</v>
      </c>
      <c r="E15" s="53">
        <f>D15/(D4+D35)*100</f>
        <v>0.5769640129432083</v>
      </c>
    </row>
    <row r="16" spans="1:5" ht="19.5" customHeight="1">
      <c r="A16" s="12" t="s">
        <v>88</v>
      </c>
      <c r="B16" s="38">
        <f>SUM(B17:B18)</f>
        <v>184324</v>
      </c>
      <c r="C16" s="53">
        <f>B16/(B4+B35)*100</f>
        <v>0.13647000826428207</v>
      </c>
      <c r="D16" s="38">
        <f>SUM(D17:D18)</f>
        <v>519996</v>
      </c>
      <c r="E16" s="53">
        <f>D16/(D4+D35)*100</f>
        <v>0.3582089478211129</v>
      </c>
    </row>
    <row r="17" spans="1:5" ht="19.5" customHeight="1">
      <c r="A17" s="10" t="s">
        <v>89</v>
      </c>
      <c r="B17" s="38">
        <f>'基金來源.用途及餘絀表'!B17</f>
        <v>79779</v>
      </c>
      <c r="C17" s="53">
        <f>B17/(B4+B35)*100</f>
        <v>0.059066864810421636</v>
      </c>
      <c r="D17" s="38">
        <v>149924</v>
      </c>
      <c r="E17" s="53">
        <f>D17/(D4+D35)*100</f>
        <v>0.10327794500944724</v>
      </c>
    </row>
    <row r="18" spans="1:5" ht="19.5" customHeight="1">
      <c r="A18" s="10" t="s">
        <v>90</v>
      </c>
      <c r="B18" s="38">
        <f>'基金來源.用途及餘絀表'!B18</f>
        <v>104545</v>
      </c>
      <c r="C18" s="53">
        <f>B18/(B4+B35)*100</f>
        <v>0.07740314345386042</v>
      </c>
      <c r="D18" s="38">
        <v>370072</v>
      </c>
      <c r="E18" s="53">
        <f>D18/(D4+D35)*100</f>
        <v>0.25493100281166564</v>
      </c>
    </row>
    <row r="19" spans="1:5" ht="19.5" customHeight="1">
      <c r="A19" s="50" t="s">
        <v>127</v>
      </c>
      <c r="B19" s="38">
        <f>B20+B21</f>
        <v>709211</v>
      </c>
      <c r="C19" s="53">
        <f>B19/(B4+B35)*100</f>
        <v>0.5250864294997925</v>
      </c>
      <c r="D19" s="38">
        <f>D20+D21</f>
        <v>9831310</v>
      </c>
      <c r="E19" s="53">
        <f>D19/(D4+D35)*100</f>
        <v>6.772481347554954</v>
      </c>
    </row>
    <row r="20" spans="1:5" ht="19.5" customHeight="1">
      <c r="A20" s="51" t="s">
        <v>129</v>
      </c>
      <c r="B20" s="38"/>
      <c r="C20" s="53">
        <f>B20/(B4+B35)*100</f>
        <v>0</v>
      </c>
      <c r="D20" s="38">
        <v>6000000</v>
      </c>
      <c r="E20" s="53">
        <f>D20/(D4+D35)*100</f>
        <v>4.13321196110485</v>
      </c>
    </row>
    <row r="21" spans="1:5" ht="19.5" customHeight="1">
      <c r="A21" s="51" t="s">
        <v>128</v>
      </c>
      <c r="B21" s="40">
        <v>709211</v>
      </c>
      <c r="C21" s="53">
        <f>B21/(B4+B35)*100</f>
        <v>0.5250864294997925</v>
      </c>
      <c r="D21" s="40">
        <v>3831310</v>
      </c>
      <c r="E21" s="53">
        <f>D21/(D4+D35)*100</f>
        <v>2.6392693864501036</v>
      </c>
    </row>
    <row r="22" spans="1:5" ht="19.5" customHeight="1">
      <c r="A22" s="7" t="s">
        <v>91</v>
      </c>
      <c r="B22" s="39">
        <f>B23+B28+B31</f>
        <v>123925512</v>
      </c>
      <c r="C22" s="53">
        <f>B22/(B4+B35)*100</f>
        <v>91.75210849805443</v>
      </c>
      <c r="D22" s="39">
        <f>D23+D28+D31</f>
        <v>124618274</v>
      </c>
      <c r="E22" s="53">
        <f>D22/(D4+D35)*100</f>
        <v>85.84562344484024</v>
      </c>
    </row>
    <row r="23" spans="1:5" ht="18" customHeight="1">
      <c r="A23" s="12" t="s">
        <v>92</v>
      </c>
      <c r="B23" s="38">
        <f>SUM(B24:B27)</f>
        <v>75808153</v>
      </c>
      <c r="C23" s="53">
        <f>B23/(B4+B35)*100</f>
        <v>56.126924689188385</v>
      </c>
      <c r="D23" s="38">
        <f>SUM(D24:D27)</f>
        <v>77390684</v>
      </c>
      <c r="E23" s="53">
        <f>D23/(D4+D35)*100</f>
        <v>53.31201679781429</v>
      </c>
    </row>
    <row r="24" spans="1:5" ht="18" customHeight="1">
      <c r="A24" s="10" t="s">
        <v>93</v>
      </c>
      <c r="B24" s="38">
        <f>'基金用途明細表'!B5</f>
        <v>72893857</v>
      </c>
      <c r="C24" s="53">
        <f>B24/(B4+B35)*100</f>
        <v>53.96923497322863</v>
      </c>
      <c r="D24" s="38">
        <v>75136462</v>
      </c>
      <c r="E24" s="53">
        <f>D24/(D4+D35)*100</f>
        <v>51.759153908916666</v>
      </c>
    </row>
    <row r="25" spans="1:5" ht="18" customHeight="1">
      <c r="A25" s="10" t="s">
        <v>94</v>
      </c>
      <c r="B25" s="38">
        <f>'基金來源.用途及餘絀表'!B22</f>
        <v>24956</v>
      </c>
      <c r="C25" s="53">
        <f>B25/(B4+B35)*100</f>
        <v>0.01847695105490019</v>
      </c>
      <c r="D25" s="38">
        <v>253264</v>
      </c>
      <c r="E25" s="53">
        <f>D25/(D4+D35)*100</f>
        <v>0.17446563235287643</v>
      </c>
    </row>
    <row r="26" spans="1:5" ht="18" customHeight="1">
      <c r="A26" s="10" t="s">
        <v>95</v>
      </c>
      <c r="B26" s="38">
        <f>'基金來源.用途及餘絀表'!B23</f>
        <v>2855365</v>
      </c>
      <c r="C26" s="53">
        <f>B26/(B4+B35)*100</f>
        <v>2.1140583165922058</v>
      </c>
      <c r="D26" s="38">
        <v>1890599</v>
      </c>
      <c r="E26" s="53">
        <f>D26/(D4+D35)*100</f>
        <v>1.302374400075478</v>
      </c>
    </row>
    <row r="27" spans="1:5" ht="18" customHeight="1">
      <c r="A27" s="10" t="s">
        <v>96</v>
      </c>
      <c r="B27" s="38">
        <f>'基金來源.用途及餘絀表'!B24</f>
        <v>33975</v>
      </c>
      <c r="C27" s="53">
        <f>B27/(B4+B35)*100</f>
        <v>0.025154448312639608</v>
      </c>
      <c r="D27" s="38">
        <v>110359</v>
      </c>
      <c r="E27" s="53">
        <f>D27/(D4+D35)*100</f>
        <v>0.07602285646926168</v>
      </c>
    </row>
    <row r="28" spans="1:5" ht="18" customHeight="1">
      <c r="A28" s="12" t="s">
        <v>97</v>
      </c>
      <c r="B28" s="38">
        <f>SUM(B29:B30)</f>
        <v>45433527</v>
      </c>
      <c r="C28" s="53">
        <f>B28/(B4+B35)*100</f>
        <v>33.638125285722325</v>
      </c>
      <c r="D28" s="38">
        <f>SUM(D29)</f>
        <v>46721217</v>
      </c>
      <c r="E28" s="53">
        <f>D28/(D4+D35)*100</f>
        <v>32.18478215696254</v>
      </c>
    </row>
    <row r="29" spans="1:5" ht="18" customHeight="1">
      <c r="A29" s="10" t="s">
        <v>98</v>
      </c>
      <c r="B29" s="38">
        <f>'基金來源.用途及餘絀表'!B28</f>
        <v>42873527</v>
      </c>
      <c r="C29" s="53">
        <f>B29/(B4+B35)*100</f>
        <v>31.742749636558017</v>
      </c>
      <c r="D29" s="38">
        <v>46721217</v>
      </c>
      <c r="E29" s="53">
        <f>D29/(D4+D35)*100</f>
        <v>32.18478215696254</v>
      </c>
    </row>
    <row r="30" spans="1:5" ht="18" customHeight="1">
      <c r="A30" s="10" t="s">
        <v>144</v>
      </c>
      <c r="B30" s="38">
        <f>'基金來源.用途及餘絀表'!B29</f>
        <v>2560000</v>
      </c>
      <c r="C30" s="53">
        <f>B30/(B5+B36)*100</f>
        <v>4.140303901540985</v>
      </c>
      <c r="D30" s="38"/>
      <c r="E30" s="53"/>
    </row>
    <row r="31" spans="1:5" ht="19.5" customHeight="1">
      <c r="A31" s="52" t="s">
        <v>130</v>
      </c>
      <c r="B31" s="38">
        <f>SUM(B32:B33)</f>
        <v>2683832</v>
      </c>
      <c r="C31" s="53">
        <f>B31/(B4+B35)*100</f>
        <v>1.9870585231437286</v>
      </c>
      <c r="D31" s="38">
        <f>SUM(D32:D33)</f>
        <v>506373</v>
      </c>
      <c r="E31" s="53">
        <f>D31/(D4+D35)*100</f>
        <v>0.34882449006342436</v>
      </c>
    </row>
    <row r="32" spans="1:5" ht="19.5" customHeight="1">
      <c r="A32" s="52" t="s">
        <v>131</v>
      </c>
      <c r="B32" s="40">
        <v>2683832</v>
      </c>
      <c r="C32" s="53">
        <f>B32/(B4+B35)*100</f>
        <v>1.9870585231437286</v>
      </c>
      <c r="D32" s="40">
        <v>1167336</v>
      </c>
      <c r="E32" s="53">
        <f>D32/(D4+D35)*100</f>
        <v>0.8041411863047151</v>
      </c>
    </row>
    <row r="33" spans="1:5" ht="19.5" customHeight="1">
      <c r="A33" s="52" t="s">
        <v>132</v>
      </c>
      <c r="B33" s="40">
        <v>0</v>
      </c>
      <c r="C33" s="53">
        <f>B33/(B4+B35)*100</f>
        <v>0</v>
      </c>
      <c r="D33" s="79">
        <v>-660963</v>
      </c>
      <c r="E33" s="53">
        <f>D33/(D4+D35)*100</f>
        <v>-0.4553166962412908</v>
      </c>
    </row>
    <row r="34" spans="1:5" ht="19.5" customHeight="1">
      <c r="A34" s="42" t="s">
        <v>99</v>
      </c>
      <c r="B34" s="39">
        <f>B4-B22</f>
        <v>8351062</v>
      </c>
      <c r="C34" s="53">
        <f>B34/(B4+B35)*100</f>
        <v>6.182968577914607</v>
      </c>
      <c r="D34" s="39">
        <f>D4-D22</f>
        <v>16877279</v>
      </c>
      <c r="E34" s="53">
        <f>D34/(D4+D35)*100</f>
        <v>11.62622857228395</v>
      </c>
    </row>
    <row r="35" spans="1:5" ht="19.5" customHeight="1">
      <c r="A35" s="7" t="s">
        <v>100</v>
      </c>
      <c r="B35" s="39">
        <f>SUM(B36:B42)</f>
        <v>2789000</v>
      </c>
      <c r="C35" s="53">
        <f>B35/(B4+B35)*100</f>
        <v>2.06492292403096</v>
      </c>
      <c r="D35" s="39">
        <f>SUM(D36:D42)</f>
        <v>3670000</v>
      </c>
      <c r="E35" s="53">
        <f>D35/(D4+D35)*100</f>
        <v>2.5281479828758</v>
      </c>
    </row>
    <row r="36" spans="1:5" ht="19.5" customHeight="1">
      <c r="A36" s="25" t="s">
        <v>101</v>
      </c>
      <c r="B36" s="40">
        <v>2789000</v>
      </c>
      <c r="C36" s="53">
        <f>B36/(B4+B35)*100</f>
        <v>2.06492292403096</v>
      </c>
      <c r="D36" s="40">
        <v>3370000</v>
      </c>
      <c r="E36" s="53">
        <f>D36/(D4+D35)*100</f>
        <v>2.321487384820557</v>
      </c>
    </row>
    <row r="37" spans="1:5" ht="19.5" customHeight="1">
      <c r="A37" s="25" t="s">
        <v>118</v>
      </c>
      <c r="B37" s="40"/>
      <c r="C37" s="53">
        <f>B37/(B4+B35)*100</f>
        <v>0</v>
      </c>
      <c r="D37" s="40"/>
      <c r="E37" s="53">
        <f>D37/(D4+D35)*100</f>
        <v>0</v>
      </c>
    </row>
    <row r="38" spans="1:5" ht="19.5" customHeight="1">
      <c r="A38" s="25" t="s">
        <v>119</v>
      </c>
      <c r="B38" s="40"/>
      <c r="C38" s="53">
        <f>B38/(B4+B35)*100</f>
        <v>0</v>
      </c>
      <c r="D38" s="40"/>
      <c r="E38" s="53">
        <f>D38/(D4+D35)*100</f>
        <v>0</v>
      </c>
    </row>
    <row r="39" spans="1:5" ht="19.5" customHeight="1">
      <c r="A39" s="25" t="s">
        <v>102</v>
      </c>
      <c r="B39" s="40"/>
      <c r="C39" s="53">
        <f>B39/(B4+B35)*100</f>
        <v>0</v>
      </c>
      <c r="D39" s="40">
        <v>300000</v>
      </c>
      <c r="E39" s="53">
        <f>D39/(D4+D35)*100</f>
        <v>0.20666059805524248</v>
      </c>
    </row>
    <row r="40" spans="1:5" ht="19.5" customHeight="1">
      <c r="A40" s="52" t="s">
        <v>126</v>
      </c>
      <c r="B40" s="40"/>
      <c r="C40" s="53">
        <f>B40/(B4+B35)*100</f>
        <v>0</v>
      </c>
      <c r="D40" s="40"/>
      <c r="E40" s="53">
        <f>D40/(D4+D35)*100</f>
        <v>0</v>
      </c>
    </row>
    <row r="41" spans="1:5" ht="19.5" customHeight="1">
      <c r="A41" s="25" t="s">
        <v>103</v>
      </c>
      <c r="B41" s="38"/>
      <c r="C41" s="53">
        <f>B41/(B4+B35)*100</f>
        <v>0</v>
      </c>
      <c r="D41" s="38"/>
      <c r="E41" s="53">
        <f>D41/(D4+D35)*100</f>
        <v>0</v>
      </c>
    </row>
    <row r="42" spans="1:5" ht="19.5" customHeight="1">
      <c r="A42" s="25" t="s">
        <v>104</v>
      </c>
      <c r="B42" s="38">
        <v>0</v>
      </c>
      <c r="C42" s="53">
        <f>B42/(B4+B35)*100</f>
        <v>0</v>
      </c>
      <c r="D42" s="38">
        <v>0</v>
      </c>
      <c r="E42" s="53">
        <f>D42/(D4+D35)*100</f>
        <v>0</v>
      </c>
    </row>
    <row r="43" spans="1:5" ht="19.5" customHeight="1">
      <c r="A43" s="7" t="s">
        <v>105</v>
      </c>
      <c r="B43" s="39">
        <f>SUM(B44:B48)</f>
        <v>5487462</v>
      </c>
      <c r="C43" s="53">
        <f>B43/(B4+B35)*100</f>
        <v>4.062813222857217</v>
      </c>
      <c r="D43" s="39">
        <f>SUM(D44:D48)</f>
        <v>18592876</v>
      </c>
      <c r="E43" s="53">
        <f>D43/(D4+D35)*100</f>
        <v>12.808049579089884</v>
      </c>
    </row>
    <row r="44" spans="1:5" ht="19.5" customHeight="1">
      <c r="A44" s="25" t="s">
        <v>153</v>
      </c>
      <c r="B44" s="38">
        <v>415829</v>
      </c>
      <c r="C44" s="53">
        <f>B44/(B4+B35)*100</f>
        <v>0.30787193781888494</v>
      </c>
      <c r="D44" s="38">
        <v>8882230</v>
      </c>
      <c r="E44" s="53">
        <f>D44/(D4+D35)*100</f>
        <v>6.1186898795473885</v>
      </c>
    </row>
    <row r="45" spans="1:5" ht="19.5" customHeight="1">
      <c r="A45" s="25" t="s">
        <v>154</v>
      </c>
      <c r="B45" s="40">
        <v>1211845</v>
      </c>
      <c r="C45" s="53">
        <f>B45/(B4+B35)*100</f>
        <v>0.8972271498287195</v>
      </c>
      <c r="D45" s="40">
        <v>2576707</v>
      </c>
      <c r="E45" s="53">
        <f>D45/(D4+D35)*100</f>
        <v>1.775012698777099</v>
      </c>
    </row>
    <row r="46" spans="1:5" ht="19.5" customHeight="1">
      <c r="A46" s="25" t="s">
        <v>155</v>
      </c>
      <c r="B46" s="40">
        <v>14066</v>
      </c>
      <c r="C46" s="53">
        <f>B46/(B4+B35)*100</f>
        <v>0.010414200734822332</v>
      </c>
      <c r="D46" s="40">
        <v>1012648</v>
      </c>
      <c r="E46" s="53">
        <f>D46/(D4+D35)*100</f>
        <v>0.6975814709981506</v>
      </c>
    </row>
    <row r="47" spans="1:5" ht="19.5" customHeight="1">
      <c r="A47" s="25" t="s">
        <v>156</v>
      </c>
      <c r="B47" s="40">
        <v>2813049</v>
      </c>
      <c r="C47" s="53">
        <f>B47/(B4+B35)*100</f>
        <v>2.08272834941641</v>
      </c>
      <c r="D47" s="40">
        <v>5803541</v>
      </c>
      <c r="E47" s="53">
        <f>D47/(D4+D35)*100</f>
        <v>3.997877512993733</v>
      </c>
    </row>
    <row r="48" spans="1:5" ht="16.5">
      <c r="A48" s="25" t="s">
        <v>157</v>
      </c>
      <c r="B48" s="40">
        <v>1032673</v>
      </c>
      <c r="C48" s="53">
        <f>B48/(B4+B35)*100</f>
        <v>0.7645715850583805</v>
      </c>
      <c r="D48" s="40">
        <v>317750</v>
      </c>
      <c r="E48" s="53">
        <f>D48/(D4+D35)*100</f>
        <v>0.218888016773511</v>
      </c>
    </row>
    <row r="49" spans="1:5" ht="16.5">
      <c r="A49" s="42" t="s">
        <v>106</v>
      </c>
      <c r="B49" s="39">
        <f>B34+B35-B43</f>
        <v>5652600</v>
      </c>
      <c r="C49" s="53">
        <f>B49/(B4+B35)*100</f>
        <v>4.185078279088349</v>
      </c>
      <c r="D49" s="39">
        <f>D34+D35-D43</f>
        <v>1954403</v>
      </c>
      <c r="E49" s="53">
        <f>D49/(D4+D35)*100</f>
        <v>1.3463269760698668</v>
      </c>
    </row>
    <row r="50" spans="1:5" ht="16.5">
      <c r="A50" s="7" t="s">
        <v>107</v>
      </c>
      <c r="B50" s="39">
        <f>SUM(B51:B54)</f>
        <v>0</v>
      </c>
      <c r="C50" s="53">
        <f>B50/(B4+B35)*100</f>
        <v>0</v>
      </c>
      <c r="D50" s="39">
        <f>SUM(D51:D54)</f>
        <v>0</v>
      </c>
      <c r="E50" s="53">
        <f>D50/(D4+D35)*100</f>
        <v>0</v>
      </c>
    </row>
    <row r="51" spans="1:5" ht="16.5">
      <c r="A51" s="25" t="s">
        <v>108</v>
      </c>
      <c r="B51" s="38"/>
      <c r="C51" s="53">
        <f>B51/(B4+B35)*100</f>
        <v>0</v>
      </c>
      <c r="D51" s="38"/>
      <c r="E51" s="53">
        <f>D51/(D4+D35)*100</f>
        <v>0</v>
      </c>
    </row>
    <row r="52" spans="1:5" ht="16.5">
      <c r="A52" s="25" t="s">
        <v>109</v>
      </c>
      <c r="B52" s="38"/>
      <c r="C52" s="53">
        <f>B52/(B4+B35)*100</f>
        <v>0</v>
      </c>
      <c r="D52" s="38"/>
      <c r="E52" s="53">
        <f>D52/(D4+D35)*100</f>
        <v>0</v>
      </c>
    </row>
    <row r="53" spans="1:5" ht="16.5">
      <c r="A53" s="25" t="s">
        <v>110</v>
      </c>
      <c r="B53" s="38"/>
      <c r="C53" s="53">
        <f>B53/(B4+B35)*100</f>
        <v>0</v>
      </c>
      <c r="D53" s="38"/>
      <c r="E53" s="53">
        <f>D53/(D4+D35)*100</f>
        <v>0</v>
      </c>
    </row>
    <row r="54" spans="1:5" ht="16.5">
      <c r="A54" s="12" t="s">
        <v>120</v>
      </c>
      <c r="B54" s="38"/>
      <c r="C54" s="53">
        <f>B54/(B4+B35)*100</f>
        <v>0</v>
      </c>
      <c r="D54" s="38"/>
      <c r="E54" s="53">
        <f>D54/(D4+D35)*100</f>
        <v>0</v>
      </c>
    </row>
    <row r="55" spans="1:5" ht="16.5">
      <c r="A55" s="42" t="s">
        <v>111</v>
      </c>
      <c r="B55" s="39">
        <f>B49-B50</f>
        <v>5652600</v>
      </c>
      <c r="C55" s="53">
        <f>B55/(B4+B35)*100</f>
        <v>4.185078279088349</v>
      </c>
      <c r="D55" s="39">
        <f>D49-D50</f>
        <v>1954403</v>
      </c>
      <c r="E55" s="53">
        <f>D55/(D4+D35)*100</f>
        <v>1.3463269760698668</v>
      </c>
    </row>
    <row r="56" spans="1:5" ht="16.5">
      <c r="A56" s="44" t="s">
        <v>121</v>
      </c>
      <c r="B56" s="38"/>
      <c r="C56" s="53">
        <f>B56/(B4+B35)*100</f>
        <v>0</v>
      </c>
      <c r="D56" s="38"/>
      <c r="E56" s="53">
        <f>D56/(D4+D35)*100</f>
        <v>0</v>
      </c>
    </row>
    <row r="57" spans="1:5" ht="16.5">
      <c r="A57" s="44" t="s">
        <v>122</v>
      </c>
      <c r="B57" s="40"/>
      <c r="C57" s="53">
        <f>B57/(B4+B35)*100</f>
        <v>0</v>
      </c>
      <c r="D57" s="40"/>
      <c r="E57" s="53">
        <f>D57/(D4+D35)*100</f>
        <v>0</v>
      </c>
    </row>
    <row r="58" spans="1:5" ht="16.5">
      <c r="A58" s="44" t="s">
        <v>123</v>
      </c>
      <c r="B58" s="40"/>
      <c r="C58" s="53">
        <f>B58/(B4+B35)*100</f>
        <v>0</v>
      </c>
      <c r="D58" s="40"/>
      <c r="E58" s="53">
        <f>D58/(D4+D35)*100</f>
        <v>0</v>
      </c>
    </row>
    <row r="59" spans="1:5" ht="17.25" thickBot="1">
      <c r="A59" s="43" t="s">
        <v>112</v>
      </c>
      <c r="B59" s="41">
        <f>B55+B56-B57-B58</f>
        <v>5652600</v>
      </c>
      <c r="C59" s="54">
        <f>B59/(B4+B35)*100</f>
        <v>4.185078279088349</v>
      </c>
      <c r="D59" s="41">
        <f>D55+D56-D57-D58</f>
        <v>1954403</v>
      </c>
      <c r="E59" s="54">
        <f>D59/(D4+D35)*100</f>
        <v>1.3463269760698668</v>
      </c>
    </row>
    <row r="60" spans="1:5" ht="16.5">
      <c r="A60" s="3"/>
      <c r="B60" s="63"/>
      <c r="C60" s="64"/>
      <c r="D60" s="63"/>
      <c r="E60" s="64"/>
    </row>
    <row r="61" spans="1:5" s="11" customFormat="1" ht="18" customHeight="1">
      <c r="A61" s="82"/>
      <c r="B61" s="82"/>
      <c r="C61" s="82"/>
      <c r="D61" s="82"/>
      <c r="E61" s="82"/>
    </row>
    <row r="62" spans="1:5" s="11" customFormat="1" ht="18" customHeight="1">
      <c r="A62" s="82"/>
      <c r="B62" s="82"/>
      <c r="C62" s="82"/>
      <c r="D62" s="82"/>
      <c r="E62" s="82"/>
    </row>
  </sheetData>
  <mergeCells count="3">
    <mergeCell ref="A1:E1"/>
    <mergeCell ref="A61:E61"/>
    <mergeCell ref="A62:E6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2">
      <selection activeCell="G31" sqref="G31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73" customWidth="1"/>
    <col min="4" max="4" width="19.625" style="1" customWidth="1"/>
    <col min="5" max="5" width="9.625" style="1" customWidth="1"/>
    <col min="6" max="16384" width="8.875" style="1" customWidth="1"/>
  </cols>
  <sheetData>
    <row r="1" spans="1:5" ht="24.75" customHeight="1">
      <c r="A1" s="81" t="s">
        <v>133</v>
      </c>
      <c r="B1" s="81"/>
      <c r="C1" s="81"/>
      <c r="D1" s="81"/>
      <c r="E1" s="81"/>
    </row>
    <row r="2" spans="1:5" ht="30" customHeight="1" thickBot="1">
      <c r="A2" s="36" t="s">
        <v>116</v>
      </c>
      <c r="B2" s="37"/>
      <c r="C2" s="69"/>
      <c r="D2" s="37"/>
      <c r="E2" s="37"/>
    </row>
    <row r="3" spans="1:5" s="2" customFormat="1" ht="33">
      <c r="A3" s="18" t="s">
        <v>0</v>
      </c>
      <c r="B3" s="17" t="s">
        <v>143</v>
      </c>
      <c r="C3" s="70" t="s">
        <v>75</v>
      </c>
      <c r="D3" s="17" t="s">
        <v>136</v>
      </c>
      <c r="E3" s="16" t="s">
        <v>75</v>
      </c>
    </row>
    <row r="4" spans="1:5" ht="18" customHeight="1">
      <c r="A4" s="6" t="s">
        <v>23</v>
      </c>
      <c r="B4" s="31">
        <f>B5+B9+B13+B16</f>
        <v>134356363</v>
      </c>
      <c r="C4" s="32">
        <f>C5+C9+C13+C16</f>
        <v>100.00000000000001</v>
      </c>
      <c r="D4" s="31">
        <f>D5+D9+D13+D16</f>
        <v>135334243</v>
      </c>
      <c r="E4" s="32">
        <f>E5+E9+E13+E16</f>
        <v>100</v>
      </c>
    </row>
    <row r="5" spans="1:5" ht="18" customHeight="1">
      <c r="A5" s="12" t="s">
        <v>48</v>
      </c>
      <c r="B5" s="14">
        <f>SUM(B6:B8)</f>
        <v>59042210</v>
      </c>
      <c r="C5" s="26">
        <f>SUM(C6:C8)</f>
        <v>43.94448367138369</v>
      </c>
      <c r="D5" s="14">
        <f>SUM(D6:D8)</f>
        <v>58792744</v>
      </c>
      <c r="E5" s="26">
        <f>SUM(E6:E8)</f>
        <v>43.44262227853153</v>
      </c>
    </row>
    <row r="6" spans="1:5" ht="18" customHeight="1">
      <c r="A6" s="10" t="s">
        <v>49</v>
      </c>
      <c r="B6" s="14">
        <f>'基金來源明細表'!B5</f>
        <v>54224902</v>
      </c>
      <c r="C6" s="26">
        <f>B6/$B$4*100</f>
        <v>40.35901299293134</v>
      </c>
      <c r="D6" s="14">
        <v>55706445</v>
      </c>
      <c r="E6" s="26">
        <f>D6/$D$4*100</f>
        <v>41.16212110485593</v>
      </c>
    </row>
    <row r="7" spans="1:5" ht="18" customHeight="1">
      <c r="A7" s="10" t="s">
        <v>50</v>
      </c>
      <c r="B7" s="14">
        <f>'基金來源明細表'!B6</f>
        <v>30886</v>
      </c>
      <c r="C7" s="26">
        <f>B7/$B$4*100</f>
        <v>0.02298811854560249</v>
      </c>
      <c r="D7" s="14">
        <v>253264</v>
      </c>
      <c r="E7" s="26">
        <f>D7/$D$4*100</f>
        <v>0.18713962880776597</v>
      </c>
    </row>
    <row r="8" spans="1:5" ht="18" customHeight="1">
      <c r="A8" s="10" t="s">
        <v>51</v>
      </c>
      <c r="B8" s="14">
        <f>'基金來源明細表'!B7</f>
        <v>4786422</v>
      </c>
      <c r="C8" s="26">
        <f>B8/$B$4*100</f>
        <v>3.562482559906746</v>
      </c>
      <c r="D8" s="14">
        <v>2833035</v>
      </c>
      <c r="E8" s="26">
        <f>D8/$D$4*100</f>
        <v>2.093361544867842</v>
      </c>
    </row>
    <row r="9" spans="1:5" ht="18" customHeight="1">
      <c r="A9" s="12" t="s">
        <v>52</v>
      </c>
      <c r="B9" s="14">
        <f>SUM(B10:B12)</f>
        <v>2893495</v>
      </c>
      <c r="C9" s="26">
        <f>SUM(C10:C12)</f>
        <v>2.153597295574308</v>
      </c>
      <c r="D9" s="14">
        <f>SUM(D10:D12)</f>
        <v>2401950</v>
      </c>
      <c r="E9" s="26">
        <f>SUM(E10:E12)</f>
        <v>1.7748279716612447</v>
      </c>
    </row>
    <row r="10" spans="1:5" ht="18" customHeight="1">
      <c r="A10" s="10" t="s">
        <v>53</v>
      </c>
      <c r="B10" s="14">
        <f>'基金來源明細表'!B9</f>
        <v>120000</v>
      </c>
      <c r="C10" s="26">
        <f>B10/$B$4*100</f>
        <v>0.0893147129920449</v>
      </c>
      <c r="D10" s="14">
        <v>120000</v>
      </c>
      <c r="E10" s="26">
        <f>D10/$D$4*100</f>
        <v>0.0886693547323422</v>
      </c>
    </row>
    <row r="11" spans="1:5" ht="18" customHeight="1">
      <c r="A11" s="10" t="s">
        <v>137</v>
      </c>
      <c r="B11" s="14">
        <f>'基金來源明細表'!B10</f>
        <v>2763900</v>
      </c>
      <c r="C11" s="26">
        <f>B11/$B$4*100</f>
        <v>2.0571411269892743</v>
      </c>
      <c r="D11" s="14">
        <v>2274596</v>
      </c>
      <c r="E11" s="26">
        <f>D11/$D$4*100</f>
        <v>1.6807246633063888</v>
      </c>
    </row>
    <row r="12" spans="1:5" ht="18" customHeight="1">
      <c r="A12" s="10" t="s">
        <v>54</v>
      </c>
      <c r="B12" s="14">
        <f>'基金來源明細表'!B11</f>
        <v>9595</v>
      </c>
      <c r="C12" s="26">
        <f>B12/$B$4*100</f>
        <v>0.007141455592988923</v>
      </c>
      <c r="D12" s="14">
        <v>7354</v>
      </c>
      <c r="E12" s="26">
        <f>D12/$D$4*100</f>
        <v>0.005433953622513705</v>
      </c>
    </row>
    <row r="13" spans="1:5" ht="18" customHeight="1">
      <c r="A13" s="12" t="s">
        <v>28</v>
      </c>
      <c r="B13" s="14">
        <f>SUM(B14:B15)</f>
        <v>72236334</v>
      </c>
      <c r="C13" s="26">
        <f>SUM(C14:C15)</f>
        <v>53.764728656729126</v>
      </c>
      <c r="D13" s="14">
        <f>SUM(D14:D15)</f>
        <v>73619553</v>
      </c>
      <c r="E13" s="26">
        <f>SUM(E14:E15)</f>
        <v>54.398318834945556</v>
      </c>
    </row>
    <row r="14" spans="1:5" ht="18" customHeight="1">
      <c r="A14" s="10" t="s">
        <v>55</v>
      </c>
      <c r="B14" s="14">
        <f>'基金來源明細表'!B13</f>
        <v>70208000</v>
      </c>
      <c r="C14" s="26">
        <f>B14/$B$4*100</f>
        <v>52.255061414545736</v>
      </c>
      <c r="D14" s="14">
        <v>72782000</v>
      </c>
      <c r="E14" s="26">
        <f>D14/$D$4*100</f>
        <v>53.77944146774441</v>
      </c>
    </row>
    <row r="15" spans="1:5" ht="18" customHeight="1">
      <c r="A15" s="10" t="s">
        <v>56</v>
      </c>
      <c r="B15" s="14">
        <f>'基金來源明細表'!B14</f>
        <v>2028334</v>
      </c>
      <c r="C15" s="26">
        <f>B15/$B$4*100</f>
        <v>1.5096672421833868</v>
      </c>
      <c r="D15" s="14">
        <v>837553</v>
      </c>
      <c r="E15" s="26">
        <f>D15/$D$4*100</f>
        <v>0.6188773672011451</v>
      </c>
    </row>
    <row r="16" spans="1:5" ht="18" customHeight="1">
      <c r="A16" s="12" t="s">
        <v>57</v>
      </c>
      <c r="B16" s="14">
        <f>SUM(B17:B18)</f>
        <v>184324</v>
      </c>
      <c r="C16" s="26">
        <f>SUM(C17:C18)</f>
        <v>0.13719037631288067</v>
      </c>
      <c r="D16" s="14">
        <f>SUM(D17:D18)</f>
        <v>519996</v>
      </c>
      <c r="E16" s="26">
        <f>SUM(E17:E18)</f>
        <v>0.3842309148616585</v>
      </c>
    </row>
    <row r="17" spans="1:5" ht="18" customHeight="1">
      <c r="A17" s="10" t="s">
        <v>58</v>
      </c>
      <c r="B17" s="14">
        <f>'基金來源明細表'!B16</f>
        <v>79779</v>
      </c>
      <c r="C17" s="26">
        <f>B17/$B$4*100</f>
        <v>0.05937865406493624</v>
      </c>
      <c r="D17" s="14">
        <v>149924</v>
      </c>
      <c r="E17" s="26">
        <f>D17/$D$4*100</f>
        <v>0.1107805361574306</v>
      </c>
    </row>
    <row r="18" spans="1:5" ht="18" customHeight="1">
      <c r="A18" s="10" t="s">
        <v>59</v>
      </c>
      <c r="B18" s="14">
        <f>'基金來源明細表'!B17</f>
        <v>104545</v>
      </c>
      <c r="C18" s="26">
        <f>B18/$B$4*100</f>
        <v>0.07781172224794444</v>
      </c>
      <c r="D18" s="14">
        <v>370072</v>
      </c>
      <c r="E18" s="26">
        <f>D18/$D$4*100</f>
        <v>0.2734503787042279</v>
      </c>
    </row>
    <row r="19" spans="1:5" ht="18" customHeight="1">
      <c r="A19" s="7" t="s">
        <v>66</v>
      </c>
      <c r="B19" s="13">
        <f>B20+B25+B27</f>
        <v>126729142</v>
      </c>
      <c r="C19" s="28">
        <f>C20+C25+C27</f>
        <v>94.32314121215086</v>
      </c>
      <c r="D19" s="13">
        <f>D20+D25+D27</f>
        <v>142704777</v>
      </c>
      <c r="E19" s="28">
        <f>E20+E25+E27</f>
        <v>105.44617078177325</v>
      </c>
    </row>
    <row r="20" spans="1:5" ht="18" customHeight="1">
      <c r="A20" s="12" t="s">
        <v>60</v>
      </c>
      <c r="B20" s="14">
        <f>SUM(B21:B24)</f>
        <v>75808153</v>
      </c>
      <c r="C20" s="26">
        <f>SUM(C21:C24)</f>
        <v>56.423195230433556</v>
      </c>
      <c r="D20" s="14">
        <f>SUM(D21:D24)</f>
        <v>77390684</v>
      </c>
      <c r="E20" s="26">
        <f>SUM(E21:E24)</f>
        <v>57.18485010478833</v>
      </c>
    </row>
    <row r="21" spans="1:5" ht="18" customHeight="1">
      <c r="A21" s="10" t="s">
        <v>61</v>
      </c>
      <c r="B21" s="14">
        <f>'基金用途明細表'!B5</f>
        <v>72893857</v>
      </c>
      <c r="C21" s="26">
        <f>B21/$B$4*100</f>
        <v>54.25411597365135</v>
      </c>
      <c r="D21" s="14">
        <v>75136462</v>
      </c>
      <c r="E21" s="26">
        <f>D21/$D$4*100</f>
        <v>55.51918002009292</v>
      </c>
    </row>
    <row r="22" spans="1:5" ht="18" customHeight="1">
      <c r="A22" s="10" t="s">
        <v>45</v>
      </c>
      <c r="B22" s="14">
        <f>'基金用途明細表'!B13</f>
        <v>24956</v>
      </c>
      <c r="C22" s="26">
        <f>B22/$B$4*100</f>
        <v>0.018574483145245603</v>
      </c>
      <c r="D22" s="14">
        <v>253264</v>
      </c>
      <c r="E22" s="26">
        <f>D22/$D$4*100</f>
        <v>0.18713962880776597</v>
      </c>
    </row>
    <row r="23" spans="1:5" ht="18" customHeight="1">
      <c r="A23" s="10" t="s">
        <v>62</v>
      </c>
      <c r="B23" s="14">
        <f>'基金用途明細表'!B21</f>
        <v>2855365</v>
      </c>
      <c r="C23" s="26">
        <f>B23/$B$4*100</f>
        <v>2.1252175455210858</v>
      </c>
      <c r="D23" s="14">
        <v>1890599</v>
      </c>
      <c r="E23" s="26">
        <f>D23/$D$4*100</f>
        <v>1.396984944896762</v>
      </c>
    </row>
    <row r="24" spans="1:5" ht="18" customHeight="1">
      <c r="A24" s="10" t="s">
        <v>63</v>
      </c>
      <c r="B24" s="14">
        <f>'基金用途明細表'!B28</f>
        <v>33975</v>
      </c>
      <c r="C24" s="26">
        <f>B24/$B$4*100</f>
        <v>0.025287228115872713</v>
      </c>
      <c r="D24" s="14">
        <v>110359</v>
      </c>
      <c r="E24" s="26">
        <f>D24/$D$4*100</f>
        <v>0.08154551099088796</v>
      </c>
    </row>
    <row r="25" spans="1:5" ht="18" customHeight="1">
      <c r="A25" s="12" t="s">
        <v>64</v>
      </c>
      <c r="B25" s="14">
        <f>SUM(B26:B26)</f>
        <v>5487462</v>
      </c>
      <c r="C25" s="26">
        <f>SUM(C26:C26)</f>
        <v>4.084259113206272</v>
      </c>
      <c r="D25" s="14">
        <f>SUM(D26:D26)</f>
        <v>18592876</v>
      </c>
      <c r="E25" s="26">
        <f>SUM(E26:E26)</f>
        <v>13.738485979487097</v>
      </c>
    </row>
    <row r="26" spans="1:5" ht="18" customHeight="1">
      <c r="A26" s="10" t="s">
        <v>46</v>
      </c>
      <c r="B26" s="14">
        <f>'基金用途明細表'!B37</f>
        <v>5487462</v>
      </c>
      <c r="C26" s="26">
        <f>B26/$B$4*100</f>
        <v>4.084259113206272</v>
      </c>
      <c r="D26" s="14">
        <v>18592876</v>
      </c>
      <c r="E26" s="26">
        <f>D26/$D$4*100</f>
        <v>13.738485979487097</v>
      </c>
    </row>
    <row r="27" spans="1:5" ht="18" customHeight="1">
      <c r="A27" s="12" t="s">
        <v>65</v>
      </c>
      <c r="B27" s="14">
        <f>SUM(B28:B29)</f>
        <v>45433527</v>
      </c>
      <c r="C27" s="26">
        <f>SUM(C28:C29)</f>
        <v>33.81568686851102</v>
      </c>
      <c r="D27" s="14">
        <f>SUM(D28)</f>
        <v>46721217</v>
      </c>
      <c r="E27" s="26">
        <f>SUM(E28)</f>
        <v>34.522834697497814</v>
      </c>
    </row>
    <row r="28" spans="1:5" ht="18" customHeight="1">
      <c r="A28" s="10" t="s">
        <v>47</v>
      </c>
      <c r="B28" s="14">
        <f>'基金用途明細表'!B39</f>
        <v>42873527</v>
      </c>
      <c r="C28" s="26">
        <f>B28/$B$4*100</f>
        <v>31.910306324680732</v>
      </c>
      <c r="D28" s="14">
        <v>46721217</v>
      </c>
      <c r="E28" s="26">
        <f>D28/$D$4*100</f>
        <v>34.522834697497814</v>
      </c>
    </row>
    <row r="29" spans="1:5" ht="18" customHeight="1">
      <c r="A29" s="10" t="s">
        <v>144</v>
      </c>
      <c r="B29" s="14">
        <f>'基金用途明細表'!B47</f>
        <v>2560000</v>
      </c>
      <c r="C29" s="26">
        <f>B29/$B$4*100</f>
        <v>1.905380543830291</v>
      </c>
      <c r="D29" s="14"/>
      <c r="E29" s="26"/>
    </row>
    <row r="30" spans="1:5" ht="18" customHeight="1">
      <c r="A30" s="7" t="s">
        <v>25</v>
      </c>
      <c r="B30" s="13">
        <f>B4-B19</f>
        <v>7627221</v>
      </c>
      <c r="C30" s="28">
        <f>B30/B4*100</f>
        <v>5.676858787849147</v>
      </c>
      <c r="D30" s="13">
        <f>D4-D19</f>
        <v>-7370534</v>
      </c>
      <c r="E30" s="80">
        <f>D30/D4*100</f>
        <v>-5.446170781773243</v>
      </c>
    </row>
    <row r="31" spans="1:5" ht="18" customHeight="1">
      <c r="A31" s="7" t="s">
        <v>26</v>
      </c>
      <c r="B31" s="13">
        <v>45394854</v>
      </c>
      <c r="C31" s="28">
        <f>B31/B4*100</f>
        <v>33.78690296938151</v>
      </c>
      <c r="D31" s="13">
        <v>52765388</v>
      </c>
      <c r="E31" s="28">
        <f>D31/D4*100</f>
        <v>38.98894088468061</v>
      </c>
    </row>
    <row r="32" spans="1:5" ht="18" customHeight="1" thickBot="1">
      <c r="A32" s="15" t="s">
        <v>27</v>
      </c>
      <c r="B32" s="29">
        <f>B30+B31</f>
        <v>53022075</v>
      </c>
      <c r="C32" s="30">
        <f>C31+C30</f>
        <v>39.46376175723066</v>
      </c>
      <c r="D32" s="29">
        <f>D30+D31</f>
        <v>45394854</v>
      </c>
      <c r="E32" s="30">
        <f>E31+E30</f>
        <v>33.54277010290737</v>
      </c>
    </row>
    <row r="33" spans="1:5" s="11" customFormat="1" ht="18" customHeight="1">
      <c r="A33" s="82"/>
      <c r="B33" s="82"/>
      <c r="C33" s="82"/>
      <c r="D33" s="82"/>
      <c r="E33" s="82"/>
    </row>
    <row r="34" spans="1:5" s="11" customFormat="1" ht="18" customHeight="1">
      <c r="A34" s="82"/>
      <c r="B34" s="82"/>
      <c r="C34" s="82"/>
      <c r="D34" s="82"/>
      <c r="E34" s="82"/>
    </row>
    <row r="35" spans="1:5" ht="30" customHeight="1">
      <c r="A35" s="5"/>
      <c r="B35" s="5"/>
      <c r="C35" s="71"/>
      <c r="D35" s="5"/>
      <c r="E35" s="5"/>
    </row>
    <row r="36" spans="1:5" ht="19.5" customHeight="1">
      <c r="A36" s="3"/>
      <c r="B36" s="3"/>
      <c r="C36" s="72"/>
      <c r="D36" s="3"/>
      <c r="E36" s="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3">
    <mergeCell ref="A1:E1"/>
    <mergeCell ref="A33:E33"/>
    <mergeCell ref="A34:E34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0">
      <selection activeCell="C12" sqref="C12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375" style="1" customWidth="1"/>
    <col min="6" max="16384" width="8.875" style="1" customWidth="1"/>
  </cols>
  <sheetData>
    <row r="1" spans="1:5" ht="24.75" customHeight="1">
      <c r="A1" s="81" t="s">
        <v>133</v>
      </c>
      <c r="B1" s="81"/>
      <c r="C1" s="81"/>
      <c r="D1" s="81"/>
      <c r="E1" s="81"/>
    </row>
    <row r="2" spans="1:5" ht="30" customHeight="1" thickBot="1">
      <c r="A2" s="36" t="s">
        <v>117</v>
      </c>
      <c r="B2" s="36"/>
      <c r="C2" s="36"/>
      <c r="D2" s="36"/>
      <c r="E2" s="36"/>
    </row>
    <row r="3" spans="1:5" s="2" customFormat="1" ht="33">
      <c r="A3" s="18" t="s">
        <v>34</v>
      </c>
      <c r="B3" s="17" t="s">
        <v>143</v>
      </c>
      <c r="C3" s="16" t="s">
        <v>142</v>
      </c>
      <c r="D3" s="17" t="s">
        <v>141</v>
      </c>
      <c r="E3" s="16" t="s">
        <v>142</v>
      </c>
    </row>
    <row r="4" spans="1:5" ht="30" customHeight="1">
      <c r="A4" s="7" t="s">
        <v>35</v>
      </c>
      <c r="B4" s="13">
        <f>SUM(B5:B7)</f>
        <v>59042210</v>
      </c>
      <c r="C4" s="28">
        <f>SUM(C5:C7)</f>
        <v>43.94448367138369</v>
      </c>
      <c r="D4" s="13">
        <f>SUM(D5:D7)</f>
        <v>58792744</v>
      </c>
      <c r="E4" s="28">
        <f>SUM(E5:E7)</f>
        <v>43.44262227853153</v>
      </c>
    </row>
    <row r="5" spans="1:5" ht="30" customHeight="1">
      <c r="A5" s="12" t="s">
        <v>49</v>
      </c>
      <c r="B5" s="14">
        <v>54224902</v>
      </c>
      <c r="C5" s="26">
        <f>B5/$B$18*100</f>
        <v>40.35901299293134</v>
      </c>
      <c r="D5" s="14">
        <v>55706445</v>
      </c>
      <c r="E5" s="26">
        <f>D5/$D$18*100</f>
        <v>41.16212110485593</v>
      </c>
    </row>
    <row r="6" spans="1:5" ht="30" customHeight="1">
      <c r="A6" s="12" t="s">
        <v>50</v>
      </c>
      <c r="B6" s="14">
        <v>30886</v>
      </c>
      <c r="C6" s="26">
        <f>B6/$B$18*100</f>
        <v>0.02298811854560249</v>
      </c>
      <c r="D6" s="14">
        <v>253264</v>
      </c>
      <c r="E6" s="26">
        <f>D6/$D$18*100</f>
        <v>0.18713962880776597</v>
      </c>
    </row>
    <row r="7" spans="1:5" ht="30" customHeight="1">
      <c r="A7" s="12" t="s">
        <v>51</v>
      </c>
      <c r="B7" s="14">
        <v>4786422</v>
      </c>
      <c r="C7" s="26">
        <f>B7/$B$18*100</f>
        <v>3.562482559906746</v>
      </c>
      <c r="D7" s="14">
        <v>2833035</v>
      </c>
      <c r="E7" s="26">
        <f>D7/$D$18*100</f>
        <v>2.093361544867842</v>
      </c>
    </row>
    <row r="8" spans="1:5" ht="30" customHeight="1">
      <c r="A8" s="7" t="s">
        <v>36</v>
      </c>
      <c r="B8" s="13">
        <f>SUM(B9:B11)</f>
        <v>2893495</v>
      </c>
      <c r="C8" s="28">
        <f>SUM(C9:C11)</f>
        <v>2.153597295574308</v>
      </c>
      <c r="D8" s="13">
        <f>SUM(D9:D11)</f>
        <v>2401950</v>
      </c>
      <c r="E8" s="28">
        <f>SUM(E9:E11)</f>
        <v>1.7748279716612447</v>
      </c>
    </row>
    <row r="9" spans="1:5" ht="30" customHeight="1">
      <c r="A9" s="12" t="s">
        <v>53</v>
      </c>
      <c r="B9" s="14">
        <v>120000</v>
      </c>
      <c r="C9" s="26">
        <f>B9/$B$18*100</f>
        <v>0.0893147129920449</v>
      </c>
      <c r="D9" s="14">
        <v>120000</v>
      </c>
      <c r="E9" s="26">
        <f>D9/$D$18*100</f>
        <v>0.0886693547323422</v>
      </c>
    </row>
    <row r="10" spans="1:5" ht="30" customHeight="1">
      <c r="A10" s="12" t="s">
        <v>137</v>
      </c>
      <c r="B10" s="14">
        <v>2763900</v>
      </c>
      <c r="C10" s="26">
        <f>B10/$B$18*100</f>
        <v>2.0571411269892743</v>
      </c>
      <c r="D10" s="14">
        <v>2274596</v>
      </c>
      <c r="E10" s="26">
        <f>D10/$D$18*100</f>
        <v>1.6807246633063888</v>
      </c>
    </row>
    <row r="11" spans="1:5" ht="30" customHeight="1">
      <c r="A11" s="12" t="s">
        <v>54</v>
      </c>
      <c r="B11" s="14">
        <v>9595</v>
      </c>
      <c r="C11" s="26">
        <f>B11/$B$18*100</f>
        <v>0.007141455592988923</v>
      </c>
      <c r="D11" s="14">
        <v>7354</v>
      </c>
      <c r="E11" s="26">
        <f>D11/$D$18*100</f>
        <v>0.005433953622513705</v>
      </c>
    </row>
    <row r="12" spans="1:5" ht="30" customHeight="1">
      <c r="A12" s="7" t="s">
        <v>37</v>
      </c>
      <c r="B12" s="13">
        <f>SUM(B13:B14)</f>
        <v>72236334</v>
      </c>
      <c r="C12" s="28">
        <f>SUM(C13:C14)</f>
        <v>53.764728656729126</v>
      </c>
      <c r="D12" s="13">
        <f>SUM(D13:D14)</f>
        <v>73619553</v>
      </c>
      <c r="E12" s="28">
        <f>SUM(E13:E14)</f>
        <v>54.398318834945556</v>
      </c>
    </row>
    <row r="13" spans="1:5" ht="30" customHeight="1">
      <c r="A13" s="12" t="s">
        <v>55</v>
      </c>
      <c r="B13" s="14">
        <v>70208000</v>
      </c>
      <c r="C13" s="26">
        <f>B13/$B$18*100</f>
        <v>52.255061414545736</v>
      </c>
      <c r="D13" s="14">
        <v>72782000</v>
      </c>
      <c r="E13" s="26">
        <f>D13/$D$18*100</f>
        <v>53.77944146774441</v>
      </c>
    </row>
    <row r="14" spans="1:5" ht="30" customHeight="1">
      <c r="A14" s="12" t="s">
        <v>56</v>
      </c>
      <c r="B14" s="14">
        <v>2028334</v>
      </c>
      <c r="C14" s="26">
        <f>B14/$B$18*100</f>
        <v>1.5096672421833868</v>
      </c>
      <c r="D14" s="14">
        <v>837553</v>
      </c>
      <c r="E14" s="26">
        <f>D14/$D$18*100</f>
        <v>0.6188773672011451</v>
      </c>
    </row>
    <row r="15" spans="1:5" ht="30" customHeight="1">
      <c r="A15" s="7" t="s">
        <v>57</v>
      </c>
      <c r="B15" s="13">
        <f>SUM(B16:B17)</f>
        <v>184324</v>
      </c>
      <c r="C15" s="28">
        <f>SUM(C16:C17)</f>
        <v>0.13719037631288067</v>
      </c>
      <c r="D15" s="13">
        <f>SUM(D16:D17)</f>
        <v>519996</v>
      </c>
      <c r="E15" s="28">
        <f>SUM(E16:E17)</f>
        <v>0.3842309148616585</v>
      </c>
    </row>
    <row r="16" spans="1:5" ht="30" customHeight="1">
      <c r="A16" s="12" t="s">
        <v>58</v>
      </c>
      <c r="B16" s="14">
        <v>79779</v>
      </c>
      <c r="C16" s="26">
        <f>B16/$B$18*100</f>
        <v>0.05937865406493624</v>
      </c>
      <c r="D16" s="14">
        <v>149924</v>
      </c>
      <c r="E16" s="26">
        <f>D16/$D$18*100</f>
        <v>0.1107805361574306</v>
      </c>
    </row>
    <row r="17" spans="1:5" ht="30" customHeight="1">
      <c r="A17" s="12" t="s">
        <v>59</v>
      </c>
      <c r="B17" s="14">
        <v>104545</v>
      </c>
      <c r="C17" s="26">
        <f>B17/$B$18*100</f>
        <v>0.07781172224794444</v>
      </c>
      <c r="D17" s="14">
        <v>370072</v>
      </c>
      <c r="E17" s="26">
        <f>D17/$D$18*100</f>
        <v>0.2734503787042279</v>
      </c>
    </row>
    <row r="18" spans="1:5" ht="30" customHeight="1" thickBot="1">
      <c r="A18" s="15" t="s">
        <v>67</v>
      </c>
      <c r="B18" s="29">
        <f>B4+B8+B12+B15</f>
        <v>134356363</v>
      </c>
      <c r="C18" s="30">
        <f>C4+C8+C12+C15</f>
        <v>100.00000000000001</v>
      </c>
      <c r="D18" s="29">
        <f>D4+D8+D12+D15</f>
        <v>135334243</v>
      </c>
      <c r="E18" s="30">
        <f>E4+E8+E12+E15</f>
        <v>100</v>
      </c>
    </row>
    <row r="19" spans="1:5" s="11" customFormat="1" ht="30" customHeight="1">
      <c r="A19" s="82"/>
      <c r="B19" s="82"/>
      <c r="C19" s="82"/>
      <c r="D19" s="82"/>
      <c r="E19" s="82"/>
    </row>
    <row r="20" spans="1:5" s="11" customFormat="1" ht="30" customHeight="1">
      <c r="A20" s="82"/>
      <c r="B20" s="82"/>
      <c r="C20" s="82"/>
      <c r="D20" s="82"/>
      <c r="E20" s="82"/>
    </row>
    <row r="21" spans="1:5" ht="30" customHeight="1">
      <c r="A21" s="5"/>
      <c r="B21" s="5"/>
      <c r="C21" s="5"/>
      <c r="D21" s="5"/>
      <c r="E21" s="5"/>
    </row>
    <row r="22" spans="1:5" ht="19.5" customHeight="1">
      <c r="A22" s="3"/>
      <c r="B22" s="3"/>
      <c r="C22" s="3"/>
      <c r="D22" s="3"/>
      <c r="E22" s="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3">
    <mergeCell ref="A1:E1"/>
    <mergeCell ref="A19:E19"/>
    <mergeCell ref="A20:E20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7">
      <selection activeCell="H31" sqref="H31"/>
    </sheetView>
  </sheetViews>
  <sheetFormatPr defaultColWidth="9.00390625" defaultRowHeight="16.5"/>
  <cols>
    <col min="1" max="1" width="30.50390625" style="1" customWidth="1"/>
    <col min="2" max="2" width="15.75390625" style="1" bestFit="1" customWidth="1"/>
    <col min="3" max="3" width="9.50390625" style="73" customWidth="1"/>
    <col min="4" max="4" width="15.75390625" style="1" bestFit="1" customWidth="1"/>
    <col min="5" max="5" width="9.50390625" style="1" customWidth="1"/>
    <col min="6" max="16384" width="8.875" style="1" customWidth="1"/>
  </cols>
  <sheetData>
    <row r="1" spans="1:5" ht="24.75" customHeight="1">
      <c r="A1" s="81" t="s">
        <v>133</v>
      </c>
      <c r="B1" s="81"/>
      <c r="C1" s="81"/>
      <c r="D1" s="81"/>
      <c r="E1" s="81"/>
    </row>
    <row r="2" spans="1:5" ht="30" customHeight="1" thickBot="1">
      <c r="A2" s="83" t="s">
        <v>114</v>
      </c>
      <c r="B2" s="83"/>
      <c r="C2" s="83"/>
      <c r="D2" s="83"/>
      <c r="E2" s="83"/>
    </row>
    <row r="3" spans="1:5" s="2" customFormat="1" ht="33">
      <c r="A3" s="18" t="s">
        <v>38</v>
      </c>
      <c r="B3" s="17" t="s">
        <v>143</v>
      </c>
      <c r="C3" s="70" t="s">
        <v>74</v>
      </c>
      <c r="D3" s="17" t="s">
        <v>136</v>
      </c>
      <c r="E3" s="16" t="s">
        <v>74</v>
      </c>
    </row>
    <row r="4" spans="1:5" ht="18" customHeight="1">
      <c r="A4" s="21" t="s">
        <v>44</v>
      </c>
      <c r="B4" s="13">
        <f>B5+B13+B21+B28</f>
        <v>75808153</v>
      </c>
      <c r="C4" s="28">
        <f>C5+C13+C21+C28</f>
        <v>59.819037518615886</v>
      </c>
      <c r="D4" s="13">
        <f>D5+D13+D21+D28</f>
        <v>77390684</v>
      </c>
      <c r="E4" s="45">
        <f>E5+E13+E21+E28</f>
        <v>54.231319810688625</v>
      </c>
    </row>
    <row r="5" spans="1:5" ht="18" customHeight="1">
      <c r="A5" s="22" t="s">
        <v>39</v>
      </c>
      <c r="B5" s="14">
        <f>SUM(B6:B12)</f>
        <v>72893857</v>
      </c>
      <c r="C5" s="26">
        <f>SUM(C6:C12)</f>
        <v>57.519411754559194</v>
      </c>
      <c r="D5" s="14">
        <f>SUM(D6:D12)</f>
        <v>75136462</v>
      </c>
      <c r="E5" s="46">
        <f>SUM(E6:E12)</f>
        <v>52.65167962807581</v>
      </c>
    </row>
    <row r="6" spans="1:5" ht="18" customHeight="1">
      <c r="A6" s="23" t="s">
        <v>41</v>
      </c>
      <c r="B6" s="14">
        <v>36487704</v>
      </c>
      <c r="C6" s="26">
        <f>B6/$B$48*100</f>
        <v>28.79188119177829</v>
      </c>
      <c r="D6" s="14">
        <v>36009645</v>
      </c>
      <c r="E6" s="46">
        <f>D6/$D$48*100</f>
        <v>25.233664742701638</v>
      </c>
    </row>
    <row r="7" spans="1:5" ht="18" customHeight="1">
      <c r="A7" s="23" t="s">
        <v>42</v>
      </c>
      <c r="B7" s="14">
        <v>31196793</v>
      </c>
      <c r="C7" s="26">
        <f>B7/$B$48*100</f>
        <v>24.616905399706724</v>
      </c>
      <c r="D7" s="14">
        <v>33419124</v>
      </c>
      <c r="E7" s="46">
        <f>D7/$D$48*100</f>
        <v>23.41836391363409</v>
      </c>
    </row>
    <row r="8" spans="1:5" ht="18" customHeight="1">
      <c r="A8" s="23" t="s">
        <v>69</v>
      </c>
      <c r="B8" s="14">
        <v>1187618</v>
      </c>
      <c r="C8" s="26">
        <f>B8/$B$48*100</f>
        <v>0.9371309402536632</v>
      </c>
      <c r="D8" s="14">
        <v>1279883</v>
      </c>
      <c r="E8" s="46">
        <f>D8/$D$48*100</f>
        <v>0.8968746715465594</v>
      </c>
    </row>
    <row r="9" spans="1:5" ht="18" customHeight="1">
      <c r="A9" s="23" t="s">
        <v>146</v>
      </c>
      <c r="B9" s="14">
        <v>334878</v>
      </c>
      <c r="C9" s="26">
        <f>B9/$B$48*100</f>
        <v>0.2642470348296054</v>
      </c>
      <c r="D9" s="14">
        <v>275305</v>
      </c>
      <c r="E9" s="46">
        <f>D9/$D$48*100</f>
        <v>0.19291926015903446</v>
      </c>
    </row>
    <row r="10" spans="1:5" ht="18" customHeight="1">
      <c r="A10" s="23" t="s">
        <v>147</v>
      </c>
      <c r="B10" s="14"/>
      <c r="C10" s="26"/>
      <c r="D10" s="14"/>
      <c r="E10" s="46"/>
    </row>
    <row r="11" spans="1:5" ht="36.75" customHeight="1">
      <c r="A11" s="23" t="s">
        <v>145</v>
      </c>
      <c r="B11" s="24">
        <v>3334582</v>
      </c>
      <c r="C11" s="26">
        <f>B11/$B$48*100</f>
        <v>2.6312669267499658</v>
      </c>
      <c r="D11" s="24">
        <v>3899718</v>
      </c>
      <c r="E11" s="46">
        <f>D11/$D$48*100</f>
        <v>2.732717209599788</v>
      </c>
    </row>
    <row r="12" spans="1:5" ht="18" customHeight="1">
      <c r="A12" s="23" t="s">
        <v>43</v>
      </c>
      <c r="B12" s="14">
        <v>352282</v>
      </c>
      <c r="C12" s="26">
        <f>B12/$B$48*100</f>
        <v>0.2779802612409386</v>
      </c>
      <c r="D12" s="14">
        <v>252787</v>
      </c>
      <c r="E12" s="46">
        <f>D12/$D$48*100</f>
        <v>0.17713983043468826</v>
      </c>
    </row>
    <row r="13" spans="1:5" ht="18" customHeight="1">
      <c r="A13" s="22" t="s">
        <v>45</v>
      </c>
      <c r="B13" s="14">
        <f>SUM(B14:B20)</f>
        <v>24956</v>
      </c>
      <c r="C13" s="26">
        <f>SUM(C14:C20)</f>
        <v>0.01969239245697726</v>
      </c>
      <c r="D13" s="14">
        <f>SUM(D14:D20)</f>
        <v>253264</v>
      </c>
      <c r="E13" s="46">
        <f>SUM(E14:E20)</f>
        <v>0.17747408693964042</v>
      </c>
    </row>
    <row r="14" spans="1:5" ht="18" customHeight="1">
      <c r="A14" s="23" t="s">
        <v>41</v>
      </c>
      <c r="B14" s="14"/>
      <c r="C14" s="26"/>
      <c r="D14" s="14"/>
      <c r="E14" s="46"/>
    </row>
    <row r="15" spans="1:5" ht="18" customHeight="1">
      <c r="A15" s="23" t="s">
        <v>42</v>
      </c>
      <c r="B15" s="14">
        <v>15956</v>
      </c>
      <c r="C15" s="26">
        <f>B15/$B$48*100</f>
        <v>0.012590632074191744</v>
      </c>
      <c r="D15" s="14">
        <v>251464</v>
      </c>
      <c r="E15" s="46">
        <f>D15/$D$48*100</f>
        <v>0.1762127416379341</v>
      </c>
    </row>
    <row r="16" spans="1:5" ht="18" customHeight="1">
      <c r="A16" s="23" t="s">
        <v>69</v>
      </c>
      <c r="B16" s="14"/>
      <c r="C16" s="26"/>
      <c r="D16" s="14"/>
      <c r="E16" s="46"/>
    </row>
    <row r="17" spans="1:5" ht="18" customHeight="1">
      <c r="A17" s="23" t="s">
        <v>146</v>
      </c>
      <c r="B17" s="14"/>
      <c r="C17" s="26"/>
      <c r="D17" s="14"/>
      <c r="E17" s="46"/>
    </row>
    <row r="18" spans="1:5" ht="18" customHeight="1">
      <c r="A18" s="23" t="s">
        <v>147</v>
      </c>
      <c r="B18" s="14"/>
      <c r="C18" s="26"/>
      <c r="D18" s="14"/>
      <c r="E18" s="46"/>
    </row>
    <row r="19" spans="1:5" ht="33">
      <c r="A19" s="23" t="s">
        <v>145</v>
      </c>
      <c r="B19" s="14"/>
      <c r="C19" s="26"/>
      <c r="D19" s="14"/>
      <c r="E19" s="46"/>
    </row>
    <row r="20" spans="1:5" ht="18" customHeight="1">
      <c r="A20" s="23" t="s">
        <v>43</v>
      </c>
      <c r="B20" s="14">
        <v>9000</v>
      </c>
      <c r="C20" s="26">
        <f>B20/$B$48*100</f>
        <v>0.007101760382785516</v>
      </c>
      <c r="D20" s="14">
        <v>1800</v>
      </c>
      <c r="E20" s="46">
        <f>D20/$D$48*100</f>
        <v>0.0012613453017063332</v>
      </c>
    </row>
    <row r="21" spans="1:5" ht="18" customHeight="1">
      <c r="A21" s="22" t="s">
        <v>62</v>
      </c>
      <c r="B21" s="14">
        <f>SUM(B22:B27)</f>
        <v>2855365</v>
      </c>
      <c r="C21" s="26">
        <f>SUM(C22:C27)</f>
        <v>2.253124226154707</v>
      </c>
      <c r="D21" s="14">
        <f>SUM(D22:D27)</f>
        <v>1890599</v>
      </c>
      <c r="E21" s="46">
        <f>SUM(E22:E27)</f>
        <v>1.324832314478162</v>
      </c>
    </row>
    <row r="22" spans="1:5" ht="18" customHeight="1">
      <c r="A22" s="23" t="s">
        <v>41</v>
      </c>
      <c r="B22" s="14">
        <v>1482</v>
      </c>
      <c r="C22" s="26">
        <f aca="true" t="shared" si="0" ref="C22:C27">B22/$B$48*100</f>
        <v>0.0011694232096986815</v>
      </c>
      <c r="D22" s="14">
        <v>5745</v>
      </c>
      <c r="E22" s="46">
        <f aca="true" t="shared" si="1" ref="E22:E27">D22/$D$48*100</f>
        <v>0.004025793754612714</v>
      </c>
    </row>
    <row r="23" spans="1:5" ht="18" customHeight="1">
      <c r="A23" s="23" t="s">
        <v>42</v>
      </c>
      <c r="B23" s="14">
        <v>2625292</v>
      </c>
      <c r="C23" s="26">
        <f t="shared" si="0"/>
        <v>2.071577190982639</v>
      </c>
      <c r="D23" s="14">
        <v>1525506</v>
      </c>
      <c r="E23" s="46">
        <f t="shared" si="1"/>
        <v>1.0689943476804564</v>
      </c>
    </row>
    <row r="24" spans="1:5" ht="18" customHeight="1">
      <c r="A24" s="23" t="s">
        <v>69</v>
      </c>
      <c r="B24" s="14">
        <v>3700</v>
      </c>
      <c r="C24" s="26">
        <f t="shared" si="0"/>
        <v>0.0029196126018118233</v>
      </c>
      <c r="D24" s="14">
        <v>102645</v>
      </c>
      <c r="E24" s="46">
        <f t="shared" si="1"/>
        <v>0.07192821582980365</v>
      </c>
    </row>
    <row r="25" spans="1:5" ht="18" customHeight="1">
      <c r="A25" s="23" t="s">
        <v>146</v>
      </c>
      <c r="B25" s="14">
        <v>14831</v>
      </c>
      <c r="C25" s="26">
        <f t="shared" si="0"/>
        <v>0.011702912026343555</v>
      </c>
      <c r="D25" s="14">
        <v>19663</v>
      </c>
      <c r="E25" s="46">
        <f t="shared" si="1"/>
        <v>0.013778795926362017</v>
      </c>
    </row>
    <row r="26" spans="1:5" ht="35.25" customHeight="1">
      <c r="A26" s="23" t="s">
        <v>145</v>
      </c>
      <c r="B26" s="24">
        <v>175964</v>
      </c>
      <c r="C26" s="26">
        <f t="shared" si="0"/>
        <v>0.1388504626662745</v>
      </c>
      <c r="D26" s="24">
        <v>167218</v>
      </c>
      <c r="E26" s="46">
        <f t="shared" si="1"/>
        <v>0.11717757703373868</v>
      </c>
    </row>
    <row r="27" spans="1:5" ht="18" customHeight="1">
      <c r="A27" s="23" t="s">
        <v>43</v>
      </c>
      <c r="B27" s="14">
        <v>34096</v>
      </c>
      <c r="C27" s="26">
        <f t="shared" si="0"/>
        <v>0.026904624667939442</v>
      </c>
      <c r="D27" s="14">
        <v>69822</v>
      </c>
      <c r="E27" s="46">
        <f t="shared" si="1"/>
        <v>0.04892758425318867</v>
      </c>
    </row>
    <row r="28" spans="1:5" ht="18" customHeight="1">
      <c r="A28" s="22" t="s">
        <v>63</v>
      </c>
      <c r="B28" s="14">
        <f>SUM(B29:B34)</f>
        <v>33975</v>
      </c>
      <c r="C28" s="26">
        <f>SUM(C29:C34)</f>
        <v>0.026809145445015323</v>
      </c>
      <c r="D28" s="14">
        <f>SUM(D29:D34)</f>
        <v>110359</v>
      </c>
      <c r="E28" s="46">
        <f>SUM(E29:E34)</f>
        <v>0.07733378119500513</v>
      </c>
    </row>
    <row r="29" spans="1:5" ht="18" customHeight="1">
      <c r="A29" s="23" t="s">
        <v>41</v>
      </c>
      <c r="B29" s="14"/>
      <c r="C29" s="26"/>
      <c r="D29" s="14"/>
      <c r="E29" s="46"/>
    </row>
    <row r="30" spans="1:5" ht="18" customHeight="1">
      <c r="A30" s="23" t="s">
        <v>42</v>
      </c>
      <c r="B30" s="14"/>
      <c r="C30" s="26"/>
      <c r="D30" s="14">
        <v>36311</v>
      </c>
      <c r="E30" s="46">
        <f>D30/$D$48*100</f>
        <v>0.025444838472365925</v>
      </c>
    </row>
    <row r="31" spans="1:5" ht="18" customHeight="1">
      <c r="A31" s="23" t="s">
        <v>69</v>
      </c>
      <c r="B31" s="14"/>
      <c r="C31" s="26"/>
      <c r="D31" s="14"/>
      <c r="E31" s="46"/>
    </row>
    <row r="32" spans="1:5" ht="18" customHeight="1">
      <c r="A32" s="23" t="s">
        <v>146</v>
      </c>
      <c r="B32" s="14"/>
      <c r="C32" s="26"/>
      <c r="D32" s="14"/>
      <c r="E32" s="46"/>
    </row>
    <row r="33" spans="1:5" ht="36" customHeight="1">
      <c r="A33" s="23" t="s">
        <v>145</v>
      </c>
      <c r="B33" s="77">
        <v>30100</v>
      </c>
      <c r="C33" s="78">
        <f>B33/$B$48*100</f>
        <v>0.02375144305798267</v>
      </c>
      <c r="D33" s="24"/>
      <c r="E33" s="46"/>
    </row>
    <row r="34" spans="1:5" ht="18" customHeight="1">
      <c r="A34" s="23" t="s">
        <v>43</v>
      </c>
      <c r="B34" s="14">
        <v>3875</v>
      </c>
      <c r="C34" s="26">
        <f>B34/$B$48*100</f>
        <v>0.0030577023870326527</v>
      </c>
      <c r="D34" s="14">
        <v>74048</v>
      </c>
      <c r="E34" s="46">
        <f>D34/$D$48*100</f>
        <v>0.0518889427226392</v>
      </c>
    </row>
    <row r="35" spans="1:5" ht="18" customHeight="1">
      <c r="A35" s="7" t="s">
        <v>24</v>
      </c>
      <c r="B35" s="13">
        <f>B36</f>
        <v>5487462</v>
      </c>
      <c r="C35" s="28">
        <f>C36</f>
        <v>4.330071137071219</v>
      </c>
      <c r="D35" s="13">
        <f>D36</f>
        <v>18592876</v>
      </c>
      <c r="E35" s="45">
        <f>E36</f>
        <v>13.028909326560246</v>
      </c>
    </row>
    <row r="36" spans="1:5" ht="18" customHeight="1">
      <c r="A36" s="22" t="s">
        <v>46</v>
      </c>
      <c r="B36" s="14">
        <f>B37</f>
        <v>5487462</v>
      </c>
      <c r="C36" s="26">
        <f>SUM(C37)</f>
        <v>4.330071137071219</v>
      </c>
      <c r="D36" s="14">
        <f>D37</f>
        <v>18592876</v>
      </c>
      <c r="E36" s="46">
        <f>SUM(E37)</f>
        <v>13.028909326560246</v>
      </c>
    </row>
    <row r="37" spans="1:5" ht="18" customHeight="1">
      <c r="A37" s="23" t="s">
        <v>70</v>
      </c>
      <c r="B37" s="14">
        <v>5487462</v>
      </c>
      <c r="C37" s="26">
        <f>B37/$B$48*100</f>
        <v>4.330071137071219</v>
      </c>
      <c r="D37" s="14">
        <v>18592876</v>
      </c>
      <c r="E37" s="46">
        <f>D37/$D$48*100</f>
        <v>13.028909326560246</v>
      </c>
    </row>
    <row r="38" spans="1:5" ht="18" customHeight="1">
      <c r="A38" s="19" t="s">
        <v>40</v>
      </c>
      <c r="B38" s="13">
        <f>B39+B47</f>
        <v>45433527</v>
      </c>
      <c r="C38" s="28">
        <f>C39+C47</f>
        <v>35.8508913443129</v>
      </c>
      <c r="D38" s="13">
        <f>SUM(D39)</f>
        <v>46721217</v>
      </c>
      <c r="E38" s="45">
        <f>E39</f>
        <v>32.73977086275114</v>
      </c>
    </row>
    <row r="39" spans="1:5" ht="18" customHeight="1">
      <c r="A39" s="22" t="s">
        <v>47</v>
      </c>
      <c r="B39" s="14">
        <f>SUM(B40:B46)</f>
        <v>42873527</v>
      </c>
      <c r="C39" s="26">
        <f>SUM(C40:C46)</f>
        <v>33.83083505765391</v>
      </c>
      <c r="D39" s="14">
        <f>SUM(D40:D46)</f>
        <v>46721217</v>
      </c>
      <c r="E39" s="46">
        <f>SUM(E40:E46)</f>
        <v>32.73977086275114</v>
      </c>
    </row>
    <row r="40" spans="1:5" ht="18" customHeight="1">
      <c r="A40" s="23" t="s">
        <v>41</v>
      </c>
      <c r="B40" s="14">
        <v>34950166</v>
      </c>
      <c r="C40" s="26">
        <f aca="true" t="shared" si="2" ref="C40:C47">B40/$B$48*100</f>
        <v>27.578633807841925</v>
      </c>
      <c r="D40" s="14">
        <v>34909547</v>
      </c>
      <c r="E40" s="46">
        <f aca="true" t="shared" si="3" ref="E40:E46">D40/$D$48*100</f>
        <v>24.4627739406369</v>
      </c>
    </row>
    <row r="41" spans="1:5" ht="18" customHeight="1">
      <c r="A41" s="23" t="s">
        <v>42</v>
      </c>
      <c r="B41" s="14">
        <v>6786264</v>
      </c>
      <c r="C41" s="26">
        <f t="shared" si="2"/>
        <v>5.354935646924841</v>
      </c>
      <c r="D41" s="14">
        <v>7660069</v>
      </c>
      <c r="E41" s="46">
        <f t="shared" si="3"/>
        <v>5.367773357720183</v>
      </c>
    </row>
    <row r="42" spans="1:5" ht="18" customHeight="1">
      <c r="A42" s="23" t="s">
        <v>69</v>
      </c>
      <c r="B42" s="14">
        <v>859933</v>
      </c>
      <c r="C42" s="26">
        <f t="shared" si="2"/>
        <v>0.6785597901388775</v>
      </c>
      <c r="D42" s="14">
        <v>1830676</v>
      </c>
      <c r="E42" s="46">
        <f t="shared" si="3"/>
        <v>1.2828414286369685</v>
      </c>
    </row>
    <row r="43" spans="1:5" ht="18" customHeight="1">
      <c r="A43" s="23" t="s">
        <v>146</v>
      </c>
      <c r="B43" s="14">
        <v>172129</v>
      </c>
      <c r="C43" s="26">
        <f t="shared" si="2"/>
        <v>0.13582432365872088</v>
      </c>
      <c r="D43" s="14">
        <v>44546</v>
      </c>
      <c r="E43" s="46">
        <f t="shared" si="3"/>
        <v>0.031215493227672402</v>
      </c>
    </row>
    <row r="44" spans="1:5" ht="18" customHeight="1">
      <c r="A44" s="23" t="s">
        <v>147</v>
      </c>
      <c r="B44" s="14">
        <v>49594</v>
      </c>
      <c r="C44" s="26">
        <f t="shared" si="2"/>
        <v>0.03913385604709609</v>
      </c>
      <c r="D44" s="14">
        <v>2187211</v>
      </c>
      <c r="E44" s="46">
        <f t="shared" si="3"/>
        <v>1.5326823992724505</v>
      </c>
    </row>
    <row r="45" spans="1:5" ht="33">
      <c r="A45" s="23" t="s">
        <v>145</v>
      </c>
      <c r="B45" s="24">
        <v>0</v>
      </c>
      <c r="C45" s="26">
        <f t="shared" si="2"/>
        <v>0</v>
      </c>
      <c r="D45" s="24">
        <v>5020</v>
      </c>
      <c r="E45" s="46">
        <f t="shared" si="3"/>
        <v>0.0035177518969809964</v>
      </c>
    </row>
    <row r="46" spans="1:5" ht="18" customHeight="1">
      <c r="A46" s="23" t="s">
        <v>43</v>
      </c>
      <c r="B46" s="14">
        <v>55441</v>
      </c>
      <c r="C46" s="26">
        <f t="shared" si="2"/>
        <v>0.043747633042445756</v>
      </c>
      <c r="D46" s="14">
        <v>84148</v>
      </c>
      <c r="E46" s="46">
        <f t="shared" si="3"/>
        <v>0.05896649135999141</v>
      </c>
    </row>
    <row r="47" spans="1:5" ht="18" customHeight="1">
      <c r="A47" s="74" t="s">
        <v>148</v>
      </c>
      <c r="B47" s="14">
        <v>2560000</v>
      </c>
      <c r="C47" s="26">
        <f t="shared" si="2"/>
        <v>2.020056286658991</v>
      </c>
      <c r="D47" s="14"/>
      <c r="E47" s="46"/>
    </row>
    <row r="48" spans="1:5" ht="18" customHeight="1" thickBot="1">
      <c r="A48" s="20" t="s">
        <v>68</v>
      </c>
      <c r="B48" s="29">
        <f>B4+B35+B38</f>
        <v>126729142</v>
      </c>
      <c r="C48" s="30">
        <f>C4+C35+C38</f>
        <v>100</v>
      </c>
      <c r="D48" s="29">
        <f>D4+D35+D38</f>
        <v>142704777</v>
      </c>
      <c r="E48" s="47">
        <f>E4+E35+E38</f>
        <v>100.00000000000001</v>
      </c>
    </row>
    <row r="49" spans="1:5" s="11" customFormat="1" ht="18" customHeight="1">
      <c r="A49" s="56"/>
      <c r="B49" s="56"/>
      <c r="C49" s="75"/>
      <c r="D49" s="56"/>
      <c r="E49" s="56"/>
    </row>
    <row r="50" spans="1:5" s="11" customFormat="1" ht="18" customHeight="1">
      <c r="A50" s="55"/>
      <c r="B50" s="55"/>
      <c r="C50" s="76"/>
      <c r="D50" s="55"/>
      <c r="E50" s="55"/>
    </row>
    <row r="51" spans="1:5" ht="30" customHeight="1">
      <c r="A51" s="5"/>
      <c r="B51" s="5"/>
      <c r="C51" s="71"/>
      <c r="D51" s="5"/>
      <c r="E51" s="5"/>
    </row>
    <row r="52" spans="1:5" ht="19.5" customHeight="1">
      <c r="A52" s="3"/>
      <c r="B52" s="3"/>
      <c r="C52" s="72"/>
      <c r="D52" s="3"/>
      <c r="E52" s="3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mergeCells count="2">
    <mergeCell ref="A1:E1"/>
    <mergeCell ref="A2:E2"/>
  </mergeCells>
  <printOptions horizont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6">
      <selection activeCell="A19" sqref="A19"/>
    </sheetView>
  </sheetViews>
  <sheetFormatPr defaultColWidth="9.00390625" defaultRowHeight="16.5"/>
  <cols>
    <col min="1" max="1" width="46.625" style="1" customWidth="1"/>
    <col min="2" max="3" width="18.625" style="1" customWidth="1"/>
    <col min="4" max="16384" width="8.875" style="1" customWidth="1"/>
  </cols>
  <sheetData>
    <row r="1" spans="1:5" ht="24.75" customHeight="1">
      <c r="A1" s="81" t="s">
        <v>134</v>
      </c>
      <c r="B1" s="81"/>
      <c r="C1" s="81"/>
      <c r="D1" s="60"/>
      <c r="E1" s="60"/>
    </row>
    <row r="2" spans="1:3" ht="30" customHeight="1" thickBot="1">
      <c r="A2" s="36" t="s">
        <v>135</v>
      </c>
      <c r="B2" s="36"/>
      <c r="C2" s="36"/>
    </row>
    <row r="3" spans="1:3" s="2" customFormat="1" ht="30" customHeight="1">
      <c r="A3" s="18" t="s">
        <v>7</v>
      </c>
      <c r="B3" s="17" t="s">
        <v>143</v>
      </c>
      <c r="C3" s="17" t="s">
        <v>136</v>
      </c>
    </row>
    <row r="4" spans="1:3" ht="30" customHeight="1">
      <c r="A4" s="7" t="s">
        <v>29</v>
      </c>
      <c r="B4" s="14"/>
      <c r="C4" s="14"/>
    </row>
    <row r="5" spans="1:3" ht="30" customHeight="1">
      <c r="A5" s="12" t="s">
        <v>11</v>
      </c>
      <c r="B5" s="14">
        <v>7627221</v>
      </c>
      <c r="C5" s="14">
        <v>-7370534</v>
      </c>
    </row>
    <row r="6" spans="1:3" ht="30" customHeight="1">
      <c r="A6" s="12" t="s">
        <v>12</v>
      </c>
      <c r="B6" s="14">
        <f>SUM(B7:B8)</f>
        <v>-1974621</v>
      </c>
      <c r="C6" s="14">
        <f>SUM(C7:C8)</f>
        <v>9324937</v>
      </c>
    </row>
    <row r="7" spans="1:3" ht="30" customHeight="1">
      <c r="A7" s="10" t="s">
        <v>13</v>
      </c>
      <c r="B7" s="14"/>
      <c r="C7" s="14">
        <v>6660963</v>
      </c>
    </row>
    <row r="8" spans="1:3" ht="30" customHeight="1">
      <c r="A8" s="10" t="s">
        <v>14</v>
      </c>
      <c r="B8" s="14">
        <v>-1974621</v>
      </c>
      <c r="C8" s="14">
        <v>2663974</v>
      </c>
    </row>
    <row r="9" spans="1:3" ht="30" customHeight="1">
      <c r="A9" s="48" t="s">
        <v>124</v>
      </c>
      <c r="B9" s="13">
        <f>B5+B6</f>
        <v>5652600</v>
      </c>
      <c r="C9" s="13">
        <f>C5+C6</f>
        <v>1954403</v>
      </c>
    </row>
    <row r="10" spans="1:3" ht="30" customHeight="1">
      <c r="A10" s="7" t="s">
        <v>30</v>
      </c>
      <c r="B10" s="14"/>
      <c r="C10" s="14"/>
    </row>
    <row r="11" spans="1:3" ht="30" customHeight="1">
      <c r="A11" s="12" t="s">
        <v>152</v>
      </c>
      <c r="B11" s="14">
        <v>-197654</v>
      </c>
      <c r="C11" s="14">
        <v>44475</v>
      </c>
    </row>
    <row r="12" spans="1:3" ht="30" customHeight="1">
      <c r="A12" s="12" t="s">
        <v>158</v>
      </c>
      <c r="B12" s="14">
        <v>825000</v>
      </c>
      <c r="C12" s="14">
        <v>-75000</v>
      </c>
    </row>
    <row r="13" spans="1:3" ht="30" customHeight="1">
      <c r="A13" s="12" t="s">
        <v>73</v>
      </c>
      <c r="B13" s="14">
        <v>-448507</v>
      </c>
      <c r="C13" s="14">
        <v>-5838378</v>
      </c>
    </row>
    <row r="14" spans="1:3" ht="30" customHeight="1">
      <c r="A14" s="48" t="s">
        <v>125</v>
      </c>
      <c r="B14" s="13">
        <f>SUM(B11:B13)</f>
        <v>178839</v>
      </c>
      <c r="C14" s="13">
        <f>SUM(C11:C13)</f>
        <v>-5868903</v>
      </c>
    </row>
    <row r="15" spans="1:3" ht="30" customHeight="1">
      <c r="A15" s="7" t="s">
        <v>8</v>
      </c>
      <c r="B15" s="13">
        <f>B9+B14</f>
        <v>5831439</v>
      </c>
      <c r="C15" s="13">
        <f>C9+C14</f>
        <v>-3914500</v>
      </c>
    </row>
    <row r="16" spans="1:3" ht="30" customHeight="1">
      <c r="A16" s="7" t="s">
        <v>10</v>
      </c>
      <c r="B16" s="13">
        <v>54636039</v>
      </c>
      <c r="C16" s="13">
        <v>58550539</v>
      </c>
    </row>
    <row r="17" spans="1:3" ht="30" customHeight="1">
      <c r="A17" s="7" t="s">
        <v>9</v>
      </c>
      <c r="B17" s="13">
        <f>B15+B16</f>
        <v>60467478</v>
      </c>
      <c r="C17" s="13">
        <f>C15+C16</f>
        <v>54636039</v>
      </c>
    </row>
    <row r="18" spans="1:3" ht="30" customHeight="1" thickBot="1">
      <c r="A18" s="15"/>
      <c r="B18" s="29"/>
      <c r="C18" s="29"/>
    </row>
    <row r="19" spans="1:5" ht="30" customHeight="1">
      <c r="A19" s="55"/>
      <c r="B19" s="55"/>
      <c r="C19" s="55"/>
      <c r="D19" s="55"/>
      <c r="E19" s="55"/>
    </row>
    <row r="20" spans="1:5" ht="30" customHeight="1">
      <c r="A20" s="55"/>
      <c r="B20" s="55"/>
      <c r="C20" s="55"/>
      <c r="D20" s="55"/>
      <c r="E20" s="55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mergeCells count="1">
    <mergeCell ref="A1:C1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3">
      <selection activeCell="B16" sqref="B16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9.625" style="1" customWidth="1"/>
    <col min="4" max="4" width="18.625" style="1" customWidth="1"/>
    <col min="5" max="5" width="9.625" style="1" customWidth="1"/>
    <col min="6" max="16384" width="8.875" style="1" customWidth="1"/>
  </cols>
  <sheetData>
    <row r="1" spans="1:5" ht="24.75" customHeight="1">
      <c r="A1" s="84" t="s">
        <v>133</v>
      </c>
      <c r="B1" s="84"/>
      <c r="C1" s="84"/>
      <c r="D1" s="84"/>
      <c r="E1" s="84"/>
    </row>
    <row r="2" spans="1:5" ht="30" customHeight="1">
      <c r="A2" s="86" t="s">
        <v>113</v>
      </c>
      <c r="B2" s="86"/>
      <c r="C2" s="86"/>
      <c r="D2" s="86"/>
      <c r="E2" s="86"/>
    </row>
    <row r="3" spans="1:5" s="2" customFormat="1" ht="33">
      <c r="A3" s="57" t="s">
        <v>0</v>
      </c>
      <c r="B3" s="58" t="s">
        <v>143</v>
      </c>
      <c r="C3" s="59" t="s">
        <v>1</v>
      </c>
      <c r="D3" s="58" t="s">
        <v>136</v>
      </c>
      <c r="E3" s="65" t="s">
        <v>1</v>
      </c>
    </row>
    <row r="4" spans="1:5" s="2" customFormat="1" ht="24.75" customHeight="1">
      <c r="A4" s="27" t="s">
        <v>72</v>
      </c>
      <c r="B4" s="13">
        <f>SUM(B5+B10+B12)</f>
        <v>61042379</v>
      </c>
      <c r="C4" s="33">
        <f>C5+C10+C12</f>
        <v>100</v>
      </c>
      <c r="D4" s="13">
        <f>SUM(D5+D10+D12)</f>
        <v>55838286</v>
      </c>
      <c r="E4" s="66">
        <f>E5+E10+E12</f>
        <v>100</v>
      </c>
    </row>
    <row r="5" spans="1:5" ht="24.75" customHeight="1">
      <c r="A5" s="7" t="s">
        <v>2</v>
      </c>
      <c r="B5" s="13">
        <f>SUM(B6:B9)</f>
        <v>60467478</v>
      </c>
      <c r="C5" s="33">
        <f>SUM(C6:C9)</f>
        <v>99.05819365264253</v>
      </c>
      <c r="D5" s="13">
        <f>SUM(D6:D9)</f>
        <v>54636039</v>
      </c>
      <c r="E5" s="66">
        <f>SUM(E6:E9)</f>
        <v>97.84691277952192</v>
      </c>
    </row>
    <row r="6" spans="1:5" ht="24.75" customHeight="1">
      <c r="A6" s="10" t="s">
        <v>17</v>
      </c>
      <c r="B6" s="14">
        <v>60467478</v>
      </c>
      <c r="C6" s="34">
        <f>B6/$B$14*100</f>
        <v>99.05819365264253</v>
      </c>
      <c r="D6" s="14">
        <v>54636039</v>
      </c>
      <c r="E6" s="67">
        <f>D6/$D$14*100</f>
        <v>97.84691277952192</v>
      </c>
    </row>
    <row r="7" spans="1:5" ht="24.75" customHeight="1">
      <c r="A7" s="10" t="s">
        <v>15</v>
      </c>
      <c r="B7" s="14"/>
      <c r="C7" s="34"/>
      <c r="D7" s="14"/>
      <c r="E7" s="67"/>
    </row>
    <row r="8" spans="1:5" ht="24.75" customHeight="1">
      <c r="A8" s="10" t="s">
        <v>16</v>
      </c>
      <c r="B8" s="14"/>
      <c r="C8" s="34"/>
      <c r="D8" s="14"/>
      <c r="E8" s="67"/>
    </row>
    <row r="9" spans="1:5" ht="24.75" customHeight="1">
      <c r="A9" s="10" t="s">
        <v>19</v>
      </c>
      <c r="B9" s="14"/>
      <c r="C9" s="34"/>
      <c r="D9" s="14"/>
      <c r="E9" s="67"/>
    </row>
    <row r="10" spans="1:5" ht="24.75" customHeight="1">
      <c r="A10" s="7" t="s">
        <v>20</v>
      </c>
      <c r="B10" s="13">
        <f>B11</f>
        <v>574901</v>
      </c>
      <c r="C10" s="33">
        <f>C11</f>
        <v>0.9418063473574646</v>
      </c>
      <c r="D10" s="13">
        <f>D11</f>
        <v>377247</v>
      </c>
      <c r="E10" s="66">
        <f>E11</f>
        <v>0.6756063393493131</v>
      </c>
    </row>
    <row r="11" spans="1:5" ht="24.75" customHeight="1">
      <c r="A11" s="10" t="s">
        <v>31</v>
      </c>
      <c r="B11" s="14">
        <v>574901</v>
      </c>
      <c r="C11" s="34">
        <f>B11/$B$14*100</f>
        <v>0.9418063473574646</v>
      </c>
      <c r="D11" s="14">
        <v>377247</v>
      </c>
      <c r="E11" s="67">
        <f>D11/$D$14*100</f>
        <v>0.6756063393493131</v>
      </c>
    </row>
    <row r="12" spans="1:5" ht="24.75" customHeight="1">
      <c r="A12" s="7" t="s">
        <v>3</v>
      </c>
      <c r="B12" s="13">
        <f>SUM(B13)</f>
        <v>0</v>
      </c>
      <c r="C12" s="33">
        <f>C13</f>
        <v>0</v>
      </c>
      <c r="D12" s="13">
        <f>SUM(D13)</f>
        <v>825000</v>
      </c>
      <c r="E12" s="66">
        <f>E13</f>
        <v>1.4774808811287654</v>
      </c>
    </row>
    <row r="13" spans="1:5" ht="24.75" customHeight="1">
      <c r="A13" s="10" t="s">
        <v>32</v>
      </c>
      <c r="B13" s="14"/>
      <c r="C13" s="34">
        <f>B13/$B$14*100</f>
        <v>0</v>
      </c>
      <c r="D13" s="14">
        <v>825000</v>
      </c>
      <c r="E13" s="67">
        <f>D13/$D$14*100</f>
        <v>1.4774808811287654</v>
      </c>
    </row>
    <row r="14" spans="1:5" ht="24.75" customHeight="1">
      <c r="A14" s="8" t="s">
        <v>71</v>
      </c>
      <c r="B14" s="13">
        <f>B5+B10+B12</f>
        <v>61042379</v>
      </c>
      <c r="C14" s="33">
        <f>B14/$D$14*100</f>
        <v>109.31993686195884</v>
      </c>
      <c r="D14" s="13">
        <f>D5+D10+D12</f>
        <v>55838286</v>
      </c>
      <c r="E14" s="66">
        <f>D14/$D$14*100</f>
        <v>100</v>
      </c>
    </row>
    <row r="15" spans="1:5" ht="24.75" customHeight="1">
      <c r="A15" s="8" t="s">
        <v>4</v>
      </c>
      <c r="B15" s="13">
        <f>B16+B19</f>
        <v>8020304</v>
      </c>
      <c r="C15" s="33">
        <f>C16+C19</f>
        <v>14.36344947980674</v>
      </c>
      <c r="D15" s="13">
        <f>D16+D19</f>
        <v>10443432</v>
      </c>
      <c r="E15" s="66">
        <f>E16+E19</f>
        <v>18.702995288931326</v>
      </c>
    </row>
    <row r="16" spans="1:5" ht="24.75" customHeight="1">
      <c r="A16" s="7" t="s">
        <v>5</v>
      </c>
      <c r="B16" s="13">
        <f>SUM(B17:B18)</f>
        <v>6685458</v>
      </c>
      <c r="C16" s="33">
        <f>SUM(C17:C18)</f>
        <v>11.972892577684064</v>
      </c>
      <c r="D16" s="13">
        <f>SUM(D17:D18)</f>
        <v>8660079</v>
      </c>
      <c r="E16" s="66">
        <f>SUM(E17:E18)</f>
        <v>15.509213517048142</v>
      </c>
    </row>
    <row r="17" spans="1:5" ht="24.75" customHeight="1">
      <c r="A17" s="10" t="s">
        <v>21</v>
      </c>
      <c r="B17" s="14">
        <v>1487872</v>
      </c>
      <c r="C17" s="34">
        <f>B17/$D$14*100</f>
        <v>2.664609010384022</v>
      </c>
      <c r="D17" s="14">
        <v>4171704</v>
      </c>
      <c r="E17" s="67">
        <f>D17/$D$14*100</f>
        <v>7.471045941488963</v>
      </c>
    </row>
    <row r="18" spans="1:5" ht="24.75" customHeight="1">
      <c r="A18" s="10" t="s">
        <v>22</v>
      </c>
      <c r="B18" s="14">
        <v>5197586</v>
      </c>
      <c r="C18" s="34">
        <f>B18/$D$14*100</f>
        <v>9.308283567300043</v>
      </c>
      <c r="D18" s="14">
        <v>4488375</v>
      </c>
      <c r="E18" s="67">
        <f>D18/$D$14*100</f>
        <v>8.038167575559179</v>
      </c>
    </row>
    <row r="19" spans="1:5" ht="24.75" customHeight="1">
      <c r="A19" s="7" t="s">
        <v>6</v>
      </c>
      <c r="B19" s="13">
        <f>SUM(B20:B20)</f>
        <v>1334846</v>
      </c>
      <c r="C19" s="33">
        <f>B19/$D$14*100</f>
        <v>2.3905569021226762</v>
      </c>
      <c r="D19" s="13">
        <f>SUM(D20:D20)</f>
        <v>1783353</v>
      </c>
      <c r="E19" s="66">
        <f>D19/$D$14*100</f>
        <v>3.193781771883184</v>
      </c>
    </row>
    <row r="20" spans="1:5" ht="24.75" customHeight="1">
      <c r="A20" s="10" t="s">
        <v>18</v>
      </c>
      <c r="B20" s="14">
        <v>1334846</v>
      </c>
      <c r="C20" s="34">
        <f>B20/$D$14*100</f>
        <v>2.3905569021226762</v>
      </c>
      <c r="D20" s="14">
        <v>1783353</v>
      </c>
      <c r="E20" s="67">
        <f>D20/$D$14*100</f>
        <v>3.193781771883184</v>
      </c>
    </row>
    <row r="21" spans="1:5" ht="24.75" customHeight="1">
      <c r="A21" s="8" t="s">
        <v>33</v>
      </c>
      <c r="B21" s="13">
        <f>SUM(B22)</f>
        <v>53022075</v>
      </c>
      <c r="C21" s="33">
        <f>C22</f>
        <v>86.86108875278272</v>
      </c>
      <c r="D21" s="13">
        <f>SUM(D22)</f>
        <v>45394854</v>
      </c>
      <c r="E21" s="66">
        <f>E22</f>
        <v>81.29700471106868</v>
      </c>
    </row>
    <row r="22" spans="1:5" ht="24.75" customHeight="1">
      <c r="A22" s="10" t="s">
        <v>149</v>
      </c>
      <c r="B22" s="14">
        <v>53022075</v>
      </c>
      <c r="C22" s="34">
        <f>B22/$B$14*100</f>
        <v>86.86108875278272</v>
      </c>
      <c r="D22" s="14">
        <v>45394854</v>
      </c>
      <c r="E22" s="67">
        <f>D22/$D$14*100</f>
        <v>81.29700471106868</v>
      </c>
    </row>
    <row r="23" spans="1:5" ht="24.75" customHeight="1">
      <c r="A23" s="8" t="s">
        <v>71</v>
      </c>
      <c r="B23" s="13">
        <f>B15+B21</f>
        <v>61042379</v>
      </c>
      <c r="C23" s="33">
        <f>B23/$B$14*100</f>
        <v>100</v>
      </c>
      <c r="D23" s="13">
        <f>D15+D21</f>
        <v>55838286</v>
      </c>
      <c r="E23" s="66">
        <f>D23/$D$14*100</f>
        <v>100</v>
      </c>
    </row>
    <row r="24" spans="1:5" ht="24.75" customHeight="1" thickBot="1">
      <c r="A24" s="9"/>
      <c r="B24" s="29"/>
      <c r="C24" s="35"/>
      <c r="D24" s="29"/>
      <c r="E24" s="68"/>
    </row>
    <row r="25" spans="1:5" ht="24.75" customHeight="1">
      <c r="A25" s="85" t="s">
        <v>150</v>
      </c>
      <c r="B25" s="85"/>
      <c r="C25" s="85"/>
      <c r="D25" s="85"/>
      <c r="E25" s="85"/>
    </row>
    <row r="26" spans="1:5" ht="24.75" customHeight="1">
      <c r="A26" s="82" t="s">
        <v>151</v>
      </c>
      <c r="B26" s="82"/>
      <c r="C26" s="82"/>
      <c r="D26" s="82"/>
      <c r="E26" s="82"/>
    </row>
    <row r="27" spans="1:5" ht="24.75" customHeight="1">
      <c r="A27" s="82"/>
      <c r="B27" s="82"/>
      <c r="C27" s="82"/>
      <c r="D27" s="82"/>
      <c r="E27" s="82"/>
    </row>
    <row r="28" spans="1:5" ht="24.75" customHeight="1">
      <c r="A28" s="82"/>
      <c r="B28" s="82"/>
      <c r="C28" s="82"/>
      <c r="D28" s="82"/>
      <c r="E28" s="82"/>
    </row>
    <row r="29" spans="1:5" ht="24.75" customHeight="1">
      <c r="A29" s="82"/>
      <c r="B29" s="82"/>
      <c r="C29" s="82"/>
      <c r="D29" s="82"/>
      <c r="E29" s="82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7">
    <mergeCell ref="A29:E29"/>
    <mergeCell ref="A27:E27"/>
    <mergeCell ref="A28:E28"/>
    <mergeCell ref="A1:E1"/>
    <mergeCell ref="A25:E25"/>
    <mergeCell ref="A26:E26"/>
    <mergeCell ref="A2:E2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Ouk</cp:lastModifiedBy>
  <cp:lastPrinted>2011-02-08T03:24:29Z</cp:lastPrinted>
  <dcterms:created xsi:type="dcterms:W3CDTF">2004-04-08T06:54:43Z</dcterms:created>
  <dcterms:modified xsi:type="dcterms:W3CDTF">2014-02-18T06:25:47Z</dcterms:modified>
  <cp:category/>
  <cp:version/>
  <cp:contentType/>
  <cp:contentStatus/>
</cp:coreProperties>
</file>